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45" activeTab="3"/>
  </bookViews>
  <sheets>
    <sheet name="Spese di personale-Dettaglio" sheetId="1" r:id="rId1"/>
    <sheet name="Resti assunzionali" sheetId="2" r:id="rId2"/>
    <sheet name="Dati e calcoli" sheetId="3" r:id="rId3"/>
    <sheet name="Tabella 1 - DM 17-3-2020" sheetId="4" r:id="rId4"/>
    <sheet name="Tabella 2 - DM 17-3-2020" sheetId="5" r:id="rId5"/>
    <sheet name="Tabella 3 - DM 17-3-2020" sheetId="6" r:id="rId6"/>
  </sheets>
  <definedNames>
    <definedName name="_ftn1" localSheetId="0">'Spese di personale-Dettaglio'!$B$42</definedName>
    <definedName name="_ftn2" localSheetId="0">'Spese di personale-Dettaglio'!$B$43</definedName>
    <definedName name="_ftn3" localSheetId="1">'Resti assunzionali'!#REF!</definedName>
    <definedName name="_ftnref1" localSheetId="0">'Spese di personale-Dettaglio'!$C$2</definedName>
    <definedName name="_ftnref2" localSheetId="0">'Spese di personale-Dettaglio'!#REF!</definedName>
    <definedName name="_ftnref3" localSheetId="1">'Resti assunzionali'!#REF!</definedName>
  </definedNames>
  <calcPr fullCalcOnLoad="1"/>
</workbook>
</file>

<file path=xl/sharedStrings.xml><?xml version="1.0" encoding="utf-8"?>
<sst xmlns="http://schemas.openxmlformats.org/spreadsheetml/2006/main" count="195" uniqueCount="165">
  <si>
    <t>FASCE DEMOGRAFICHE</t>
  </si>
  <si>
    <t>VALORE SOGLIA</t>
  </si>
  <si>
    <t>DA</t>
  </si>
  <si>
    <t>A</t>
  </si>
  <si>
    <t>2020</t>
  </si>
  <si>
    <t>2021</t>
  </si>
  <si>
    <t>2022</t>
  </si>
  <si>
    <t>2023</t>
  </si>
  <si>
    <t>2024</t>
  </si>
  <si>
    <t>VALORI SOGLIA</t>
  </si>
  <si>
    <t>ANNO</t>
  </si>
  <si>
    <t>VALORE</t>
  </si>
  <si>
    <t>ANNI</t>
  </si>
  <si>
    <t>FASCIA</t>
  </si>
  <si>
    <t>a</t>
  </si>
  <si>
    <t>b</t>
  </si>
  <si>
    <t>c</t>
  </si>
  <si>
    <t>d</t>
  </si>
  <si>
    <t>e</t>
  </si>
  <si>
    <t>f</t>
  </si>
  <si>
    <t>g</t>
  </si>
  <si>
    <t>h</t>
  </si>
  <si>
    <t>i</t>
  </si>
  <si>
    <t>Abitanti al 31.12</t>
  </si>
  <si>
    <t>Buoni pasto</t>
  </si>
  <si>
    <t>PROSPETTO RIEPILOGATIVO DELLE SPESE DI PERSONALE - RENDICONTO PER L'ESERCIZIO</t>
  </si>
  <si>
    <t>ND</t>
  </si>
  <si>
    <t>Anno cessazione</t>
  </si>
  <si>
    <r>
      <t xml:space="preserve">RESIDUI DISPONIBILI </t>
    </r>
    <r>
      <rPr>
        <b/>
        <sz val="10"/>
        <color indexed="53"/>
        <rFont val="Arial"/>
        <family val="2"/>
      </rPr>
      <t>2015</t>
    </r>
  </si>
  <si>
    <r>
      <t xml:space="preserve">RESIDUI DISPONIBILI </t>
    </r>
    <r>
      <rPr>
        <b/>
        <sz val="10"/>
        <color indexed="53"/>
        <rFont val="Arial"/>
        <family val="2"/>
      </rPr>
      <t>2016</t>
    </r>
  </si>
  <si>
    <r>
      <t xml:space="preserve">RESIDUI DISPONIBILI </t>
    </r>
    <r>
      <rPr>
        <b/>
        <sz val="10"/>
        <color indexed="53"/>
        <rFont val="Arial"/>
        <family val="2"/>
      </rPr>
      <t>2017</t>
    </r>
  </si>
  <si>
    <r>
      <t xml:space="preserve">RESIDUI DISPONIBILI </t>
    </r>
    <r>
      <rPr>
        <b/>
        <sz val="10"/>
        <color indexed="53"/>
        <rFont val="Arial"/>
        <family val="2"/>
      </rPr>
      <t>2018</t>
    </r>
  </si>
  <si>
    <t>TOTALE</t>
  </si>
  <si>
    <r>
      <t xml:space="preserve">RESIDUI DISPONIBILI </t>
    </r>
    <r>
      <rPr>
        <b/>
        <sz val="10"/>
        <color indexed="53"/>
        <rFont val="Arial"/>
        <family val="2"/>
      </rPr>
      <t>2019</t>
    </r>
    <r>
      <rPr>
        <b/>
        <sz val="10"/>
        <color indexed="8"/>
        <rFont val="Arial"/>
        <family val="2"/>
      </rPr>
      <t xml:space="preserve"> (A)</t>
    </r>
  </si>
  <si>
    <r>
      <t xml:space="preserve">RESIDUI DISPONIBILI </t>
    </r>
    <r>
      <rPr>
        <b/>
        <sz val="10"/>
        <color indexed="53"/>
        <rFont val="Arial"/>
        <family val="2"/>
      </rPr>
      <t>2019</t>
    </r>
    <r>
      <rPr>
        <b/>
        <sz val="10"/>
        <color indexed="8"/>
        <rFont val="Arial"/>
        <family val="2"/>
      </rPr>
      <t xml:space="preserve"> (B)</t>
    </r>
  </si>
  <si>
    <t>Residui disponibili</t>
  </si>
  <si>
    <t>Media aritmetica delle entrate correnti del triennio al netto del FCDE</t>
  </si>
  <si>
    <t>Calcolo del limite di spesa per assunzioni relativo all'anno</t>
  </si>
  <si>
    <t>Valore soglia del rapporto tra spesa di personale ed entrate correnti come da Tabella 1 DM</t>
  </si>
  <si>
    <t>Popolazione al 31 dicembre</t>
  </si>
  <si>
    <t>(a)</t>
  </si>
  <si>
    <t>Media aritmetica degli accertamenti di competenza delle entrate correnti dell'ultimo triennio</t>
  </si>
  <si>
    <t>Limite di spesa per il personale da applicare nell'anno</t>
  </si>
  <si>
    <t>Valore soglia massimo del rapporto tra spesa di personale ed entrate correnti come da Tabella 3 DM</t>
  </si>
  <si>
    <t>_xD83D__xDD3D_</t>
  </si>
  <si>
    <t>Quota della spesa del personale cessato utilizzabile per nuove assunzioni</t>
  </si>
  <si>
    <t>Quota già utilizzata</t>
  </si>
  <si>
    <t>Quota ancora utilizzabile</t>
  </si>
  <si>
    <t>CALCOLO DEI RESTI ASSUNZIONALI (*)</t>
  </si>
  <si>
    <r>
      <t xml:space="preserve">(*) Per il dettaglio riguardante i singoli anni, fare riferimento al mod. </t>
    </r>
    <r>
      <rPr>
        <b/>
        <sz val="12"/>
        <color indexed="8"/>
        <rFont val="Calibri"/>
        <family val="2"/>
      </rPr>
      <t>W94769.1.09 Quantificazione del limite per l’effettuazione di nuove assunzioni</t>
    </r>
  </si>
  <si>
    <t>(i)</t>
  </si>
  <si>
    <t>(l)</t>
  </si>
  <si>
    <t>Circ. interministeriale interpretativa del D.M. 17 marzo 2020</t>
  </si>
  <si>
    <t>U.1.01.00.00.000</t>
  </si>
  <si>
    <t>U.1.01.01.00.000</t>
  </si>
  <si>
    <t>Retribuzioni lorde</t>
  </si>
  <si>
    <t>U.1.01.01.01.000</t>
  </si>
  <si>
    <t>Retribuzioni in denaro</t>
  </si>
  <si>
    <t>U.1.01.01.01.001</t>
  </si>
  <si>
    <t>U.1.01.01.01.002</t>
  </si>
  <si>
    <t>U.1.01.01.01.003</t>
  </si>
  <si>
    <t>U.1.01.01.01.004</t>
  </si>
  <si>
    <t>U.1.01.01.01.005</t>
  </si>
  <si>
    <t>U.1.01.01.01.006</t>
  </si>
  <si>
    <t>U.1.01.01.01.007</t>
  </si>
  <si>
    <t>U.1.01.01.01.008</t>
  </si>
  <si>
    <t>U.1.01.01.01.009</t>
  </si>
  <si>
    <t>Arretrati per anni precedenti corrisposti al personale a tempo indeterminato</t>
  </si>
  <si>
    <t>Voci stipendiali corrisposte al personale a tempo indeterminato</t>
  </si>
  <si>
    <t>Straordinario per il personale a tempo indeterminato</t>
  </si>
  <si>
    <t>Indennità ed altri compensi, esclusi i rimborsi spesa per missione, corrisposti al personale a tempo indeterminato</t>
  </si>
  <si>
    <t>Arretrati per anni precedenti corrisposti al personale a tempo determinato</t>
  </si>
  <si>
    <t>Voci stipendiali corrisposte al personale a tempo determinato</t>
  </si>
  <si>
    <t>Straordinario per il personale a tempo determinato</t>
  </si>
  <si>
    <t>Indennità ed altri compensi, esclusi i rimborsi spesa documentati per missione, corrisposti al personale a tempo determinato</t>
  </si>
  <si>
    <t>Assegni di ricerca</t>
  </si>
  <si>
    <t>Altre spese per il personale</t>
  </si>
  <si>
    <t>U.1.01.01.02.000</t>
  </si>
  <si>
    <t>Contributi per asili nido e strutture sportive, ricreative o di vacanza messe a disposizione dei lavoratori dipendenti e delle loro famiglie e altre spese per il benessere del personale</t>
  </si>
  <si>
    <t>Altre spese per il personale n.a.c.</t>
  </si>
  <si>
    <t>U.1.01.01.02.001</t>
  </si>
  <si>
    <t>U.1.01.01.02.002</t>
  </si>
  <si>
    <t>U.1.01.01.02.003</t>
  </si>
  <si>
    <t>Contributi sociali a carico dell'ente</t>
  </si>
  <si>
    <t>U.1.01.02.00.000</t>
  </si>
  <si>
    <t>Contributi sociali effettivi a carico dell'ente</t>
  </si>
  <si>
    <t>U.1.01.02.01.000</t>
  </si>
  <si>
    <t>Contributi obbligatori per il personale</t>
  </si>
  <si>
    <t xml:space="preserve">Contributi previdenza complementare </t>
  </si>
  <si>
    <t>Altri contributi sociali effettivi n.a.c.</t>
  </si>
  <si>
    <t>U.1.01.02.01.001</t>
  </si>
  <si>
    <t>U.1.01.02.01.002</t>
  </si>
  <si>
    <t>U.1.01.02.01.003</t>
  </si>
  <si>
    <t>U.1.01.02.01.004</t>
  </si>
  <si>
    <t>U.1.01.02.02.000</t>
  </si>
  <si>
    <t>Altri contributi sociali</t>
  </si>
  <si>
    <t>Contributi per Indennità di fine rapporto erogata tramite INPS</t>
  </si>
  <si>
    <t>U.1.01.02.02.001</t>
  </si>
  <si>
    <t>Assegni familiari</t>
  </si>
  <si>
    <t>Equo indennizzo</t>
  </si>
  <si>
    <t>U.1.01.02.02.002</t>
  </si>
  <si>
    <t>Accantonamento di fine rapporto - quota annuale</t>
  </si>
  <si>
    <t>Oneri per il personale in quiescenza</t>
  </si>
  <si>
    <t>Arretrati per oneri per il personale in quiescenza</t>
  </si>
  <si>
    <t>Accantonamento per indennità di fine rapporto - quota maturata nell'anno in corso</t>
  </si>
  <si>
    <t>U.1.01.02.02.003</t>
  </si>
  <si>
    <t>U.1.01.02.02.004</t>
  </si>
  <si>
    <t>U.1.01.02.02.005</t>
  </si>
  <si>
    <t>U.1.01.02.02.006</t>
  </si>
  <si>
    <t>Contributi erogati direttamente al proprio personale n.a.c.</t>
  </si>
  <si>
    <t>U.1.01.02.02.999</t>
  </si>
  <si>
    <t>U.1.03.02.12.001</t>
  </si>
  <si>
    <t>Acquisto di servizi da agenzie di lavoro interinale</t>
  </si>
  <si>
    <t>Quota LSU in carico all'ente</t>
  </si>
  <si>
    <t>Collaborazioni coordinate e a progetto</t>
  </si>
  <si>
    <t>Altre forme di lavoro flessibile n.a.c.</t>
  </si>
  <si>
    <t>U.1.03.02.12.000</t>
  </si>
  <si>
    <t>U.1.03.02.12.002</t>
  </si>
  <si>
    <t>U.1.03.02.12.003</t>
  </si>
  <si>
    <t>U.1.03.02.12.999</t>
  </si>
  <si>
    <t>Lavoro flessibile, quota LSU e acquisto di servizi da agenzie di lavoro interinale (parziale)</t>
  </si>
  <si>
    <t xml:space="preserve"> TOTALE SPESE DI PERSONALE D.M. 17 MARZO 2020</t>
  </si>
  <si>
    <t>Costo pro-quota delle spese per convenzione di segreteria (art. 2, c. 3, D.M. Ministero dell'Interno in itinere)</t>
  </si>
  <si>
    <t>ECCEZIONE 1</t>
  </si>
  <si>
    <t>ECCEZIONE 2</t>
  </si>
  <si>
    <r>
      <t xml:space="preserve">Redditi da lavoro dipendente </t>
    </r>
    <r>
      <rPr>
        <b/>
        <sz val="14"/>
        <color indexed="10"/>
        <rFont val="Arial"/>
        <family val="2"/>
      </rPr>
      <t>(AL NETTO DEGLI IMPORTI DI CUI ALL'ECCEZIONE 1, SE RICORRE)</t>
    </r>
  </si>
  <si>
    <t xml:space="preserve"> TOTALE SPESE DI PERSONALE EFFETTIVO</t>
  </si>
  <si>
    <t>Spese di personale per nuove assunzioni (dopo 14/10/2020) integralmente finanziate da normative speciali (A DETRARRE)</t>
  </si>
  <si>
    <t>Spesa di personale da rendiconto di gestione 2018</t>
  </si>
  <si>
    <r>
      <t xml:space="preserve">Entrate correnti da rendiconti di gestione dell'ultimo triennio </t>
    </r>
    <r>
      <rPr>
        <b/>
        <sz val="12"/>
        <color indexed="10"/>
        <rFont val="Arial"/>
        <family val="2"/>
      </rPr>
      <t>(al netto di eventuali entrate relative alle eccezioni 1 e 2 del foglio "Spese di personale-Dettaglio")</t>
    </r>
  </si>
  <si>
    <t>Spesa di personale da ultimo rendiconto di gestione approvato (v. foglio "Spese di personale-Dettaglio")</t>
  </si>
  <si>
    <t>Importo Fondo crediti di dubbia esigibilità (FCDE) stanziato nel bilancio di previsione dell'esercizio</t>
  </si>
  <si>
    <t>(b)</t>
  </si>
  <si>
    <t>(c)</t>
  </si>
  <si>
    <t>(d)</t>
  </si>
  <si>
    <t>(e)</t>
  </si>
  <si>
    <t>(f)</t>
  </si>
  <si>
    <t>(h)</t>
  </si>
  <si>
    <t>(a1)</t>
  </si>
  <si>
    <r>
      <t xml:space="preserve">Rapporto effettivo tra spesa di personale e entrate correnti nette </t>
    </r>
    <r>
      <rPr>
        <b/>
        <sz val="12"/>
        <color indexed="10"/>
        <rFont val="Arial"/>
        <family val="2"/>
      </rPr>
      <t>(a) / (b)</t>
    </r>
  </si>
  <si>
    <t>(m)</t>
  </si>
  <si>
    <t>(n)</t>
  </si>
  <si>
    <t>(o)</t>
  </si>
  <si>
    <t>(f1)</t>
  </si>
  <si>
    <t>(m1)</t>
  </si>
  <si>
    <t>ENTE VIRTUOSO</t>
  </si>
  <si>
    <r>
      <t xml:space="preserve">Incremento teorico massimo della spesa per assunzioni a tempo indeterminato - </t>
    </r>
    <r>
      <rPr>
        <b/>
        <sz val="12"/>
        <color indexed="10"/>
        <rFont val="Arial"/>
        <family val="2"/>
      </rPr>
      <t>(SE (c) &lt; o = (d))</t>
    </r>
  </si>
  <si>
    <t>Sommatoria tra spesa da ultimo rendiconto approvato e incremento da Tabella 1</t>
  </si>
  <si>
    <t>Percentuale massima di incremento spesa di personale da Tabella 2 DM nel periodo 2020-2024</t>
  </si>
  <si>
    <r>
      <t>Incremento annuo della spesa di personale in sede di prima applicazione Tabella 2 (2020-2024) -</t>
    </r>
    <r>
      <rPr>
        <b/>
        <sz val="12"/>
        <color indexed="10"/>
        <rFont val="Arial"/>
        <family val="2"/>
      </rPr>
      <t xml:space="preserve"> (a1) * (h)</t>
    </r>
  </si>
  <si>
    <t>Resti assunzionali disponibili (art. 5, c. 2) (v. foglio "Resti assunzionali")</t>
  </si>
  <si>
    <t>Migliore alternativa tra (i) e (l) in presenza di resti assunzionali (Parere RGS)</t>
  </si>
  <si>
    <t>Tetto di spesa comprensivo del più alto tra incremento da Tab. 2 e resti assunzionali - (a1) + (m)</t>
  </si>
  <si>
    <r>
      <t xml:space="preserve">Confronto con il limite di incremento da Tabella 1 DM (Parere RGS) - </t>
    </r>
    <r>
      <rPr>
        <b/>
        <sz val="12"/>
        <color indexed="10"/>
        <rFont val="Arial"/>
        <family val="2"/>
      </rPr>
      <t>(m1) &lt; (f)</t>
    </r>
  </si>
  <si>
    <t>ENTE INTERMEDIO</t>
  </si>
  <si>
    <t>ENTE NON VIRTUOSO</t>
  </si>
  <si>
    <t>Entrate correnti da rendiconto di gestione</t>
  </si>
  <si>
    <t>STIMA PRUDENZIALE entrate correnti</t>
  </si>
  <si>
    <t>STIMA PRUDENZIALE del limite di spesa per il personale da applicare nell'anno</t>
  </si>
  <si>
    <t>I Comuni il cui rapporto fra spesa di personale e media delle entrate correnti degli ultimi tre rendiconti risulti compreso fra i due valori soglia previsti dal D.M. 17.3.2020 possono effettuare il turn over al 100%, a condizione di non incrementare il rapporto fra entrate correnti e impegni di competenza per la spesa complessiva di personale rispetto al rapporto corrispondente registrato nell’ultimo rendiconto della gestione approvato, dovendosi intendere per “ultimo rendiconto” quello approvato per primo in ordine cronologico a ritroso rispetto all’adozione della procedura di assunzione del personale. (Del. Corte conti Emilia-Romagna n. 55/2020)</t>
  </si>
  <si>
    <r>
      <t xml:space="preserve">Rapporto effettivo tra spesa di personale e entrate correnti nette da ultimo rendiconto approvato </t>
    </r>
    <r>
      <rPr>
        <b/>
        <sz val="12"/>
        <color indexed="10"/>
        <rFont val="Arial"/>
        <family val="2"/>
      </rPr>
      <t>(a) / (b)</t>
    </r>
  </si>
  <si>
    <t>(p)</t>
  </si>
  <si>
    <t>(q)</t>
  </si>
  <si>
    <t>(p) * (q)</t>
  </si>
  <si>
    <t>COLLOCAZIONE DELL'ENTE SULLA BASE DEI DATI FINANZIARI</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</si>
</sst>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 &quot;€&quot;"/>
    <numFmt numFmtId="165" formatCode="&quot;Sì&quot;;&quot;Sì&quot;;&quot;No&quot;"/>
    <numFmt numFmtId="166" formatCode="&quot;Vero&quot;;&quot;Vero&quot;;&quot;Falso&quot;"/>
    <numFmt numFmtId="167" formatCode="&quot;Attivo&quot;;&quot;Attivo&quot;;&quot;Inattivo&quot;"/>
    <numFmt numFmtId="168" formatCode="[$€-2]\ #.##000_);[Red]\([$€-2]\ #.##000\)"/>
    <numFmt numFmtId="169" formatCode="#,##0.00&quot; €&quot;"/>
  </numFmts>
  <fonts count="108">
    <font>
      <sz val="12"/>
      <color theme="1"/>
      <name val="Calibri"/>
      <family val="2"/>
    </font>
    <font>
      <sz val="12"/>
      <color indexed="8"/>
      <name val="Calibri"/>
      <family val="2"/>
    </font>
    <font>
      <b/>
      <sz val="10"/>
      <color indexed="8"/>
      <name val="Arial"/>
      <family val="2"/>
    </font>
    <font>
      <b/>
      <sz val="10"/>
      <color indexed="53"/>
      <name val="Arial"/>
      <family val="2"/>
    </font>
    <font>
      <b/>
      <sz val="12"/>
      <color indexed="8"/>
      <name val="Calibri"/>
      <family val="2"/>
    </font>
    <font>
      <b/>
      <sz val="10.5"/>
      <name val="Calibri"/>
      <family val="2"/>
    </font>
    <font>
      <b/>
      <sz val="14"/>
      <name val="Calibri"/>
      <family val="2"/>
    </font>
    <font>
      <sz val="10.5"/>
      <name val="Calibri"/>
      <family val="2"/>
    </font>
    <font>
      <b/>
      <sz val="12"/>
      <color indexed="10"/>
      <name val="Arial"/>
      <family val="2"/>
    </font>
    <font>
      <b/>
      <sz val="14"/>
      <color indexed="10"/>
      <name val="Arial"/>
      <family val="2"/>
    </font>
    <font>
      <sz val="12"/>
      <color indexed="8"/>
      <name val="Arial"/>
      <family val="2"/>
    </font>
    <font>
      <sz val="11"/>
      <color indexed="8"/>
      <name val="Arial"/>
      <family val="2"/>
    </font>
    <font>
      <b/>
      <sz val="12"/>
      <color indexed="52"/>
      <name val="Calibri"/>
      <family val="2"/>
    </font>
    <font>
      <sz val="12"/>
      <color indexed="52"/>
      <name val="Calibri"/>
      <family val="2"/>
    </font>
    <font>
      <b/>
      <sz val="12"/>
      <color indexed="9"/>
      <name val="Calibri"/>
      <family val="2"/>
    </font>
    <font>
      <u val="single"/>
      <sz val="12"/>
      <color indexed="30"/>
      <name val="Calibri"/>
      <family val="2"/>
    </font>
    <font>
      <u val="single"/>
      <sz val="12"/>
      <color indexed="25"/>
      <name val="Calibri"/>
      <family val="2"/>
    </font>
    <font>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20"/>
      <name val="Calibri"/>
      <family val="2"/>
    </font>
    <font>
      <sz val="12"/>
      <color indexed="17"/>
      <name val="Calibri"/>
      <family val="2"/>
    </font>
    <font>
      <sz val="10"/>
      <color indexed="8"/>
      <name val="Arial"/>
      <family val="2"/>
    </font>
    <font>
      <b/>
      <sz val="12"/>
      <color indexed="8"/>
      <name val="Arial"/>
      <family val="2"/>
    </font>
    <font>
      <b/>
      <sz val="12"/>
      <color indexed="52"/>
      <name val="Arial"/>
      <family val="2"/>
    </font>
    <font>
      <b/>
      <sz val="11"/>
      <color indexed="8"/>
      <name val="Arial"/>
      <family val="2"/>
    </font>
    <font>
      <u val="single"/>
      <sz val="12"/>
      <color indexed="30"/>
      <name val="Arial"/>
      <family val="2"/>
    </font>
    <font>
      <b/>
      <sz val="12"/>
      <color indexed="62"/>
      <name val="Arial"/>
      <family val="2"/>
    </font>
    <font>
      <sz val="12"/>
      <color indexed="9"/>
      <name val="Arial"/>
      <family val="2"/>
    </font>
    <font>
      <b/>
      <sz val="9"/>
      <color indexed="8"/>
      <name val="Arial"/>
      <family val="2"/>
    </font>
    <font>
      <b/>
      <sz val="12"/>
      <color indexed="22"/>
      <name val="Arial"/>
      <family val="2"/>
    </font>
    <font>
      <b/>
      <sz val="12"/>
      <color indexed="49"/>
      <name val="Arial"/>
      <family val="2"/>
    </font>
    <font>
      <b/>
      <sz val="16"/>
      <color indexed="8"/>
      <name val="Arial"/>
      <family val="2"/>
    </font>
    <font>
      <b/>
      <sz val="14"/>
      <color indexed="8"/>
      <name val="Arial"/>
      <family val="2"/>
    </font>
    <font>
      <sz val="11"/>
      <color indexed="10"/>
      <name val="Arial"/>
      <family val="2"/>
    </font>
    <font>
      <sz val="14"/>
      <color indexed="8"/>
      <name val="Arial"/>
      <family val="2"/>
    </font>
    <font>
      <b/>
      <sz val="14"/>
      <color indexed="10"/>
      <name val="Calibri"/>
      <family val="2"/>
    </font>
    <font>
      <b/>
      <sz val="12"/>
      <color indexed="57"/>
      <name val="Arial"/>
      <family val="2"/>
    </font>
    <font>
      <b/>
      <sz val="14"/>
      <color indexed="53"/>
      <name val="Arial"/>
      <family val="2"/>
    </font>
    <font>
      <b/>
      <sz val="12"/>
      <color indexed="60"/>
      <name val="Arial"/>
      <family val="2"/>
    </font>
    <font>
      <b/>
      <u val="single"/>
      <sz val="12"/>
      <color indexed="49"/>
      <name val="Arial"/>
      <family val="2"/>
    </font>
    <font>
      <b/>
      <sz val="14"/>
      <color indexed="52"/>
      <name val="Arial"/>
      <family val="2"/>
    </font>
    <font>
      <sz val="16"/>
      <color indexed="8"/>
      <name val="Arial"/>
      <family val="2"/>
    </font>
    <font>
      <b/>
      <sz val="16"/>
      <color indexed="10"/>
      <name val="Arial"/>
      <family val="2"/>
    </font>
    <font>
      <sz val="16"/>
      <color indexed="10"/>
      <name val="Calibri"/>
      <family val="2"/>
    </font>
    <font>
      <b/>
      <sz val="14"/>
      <color indexed="8"/>
      <name val="Calibri"/>
      <family val="2"/>
    </font>
    <font>
      <sz val="14"/>
      <color indexed="8"/>
      <name val="Calibri"/>
      <family val="2"/>
    </font>
    <font>
      <b/>
      <sz val="13"/>
      <color indexed="60"/>
      <name val="Arial"/>
      <family val="2"/>
    </font>
    <font>
      <sz val="13"/>
      <color indexed="60"/>
      <name val="Calibri"/>
      <family val="2"/>
    </font>
    <font>
      <b/>
      <sz val="12"/>
      <color rgb="FFFA7D00"/>
      <name val="Calibri"/>
      <family val="2"/>
    </font>
    <font>
      <sz val="12"/>
      <color rgb="FFFA7D00"/>
      <name val="Calibri"/>
      <family val="2"/>
    </font>
    <font>
      <b/>
      <sz val="12"/>
      <color theme="0"/>
      <name val="Calibri"/>
      <family val="2"/>
    </font>
    <font>
      <u val="single"/>
      <sz val="12"/>
      <color theme="10"/>
      <name val="Calibri"/>
      <family val="2"/>
    </font>
    <font>
      <u val="single"/>
      <sz val="12"/>
      <color theme="11"/>
      <name val="Calibri"/>
      <family val="2"/>
    </font>
    <font>
      <sz val="12"/>
      <color theme="0"/>
      <name val="Calibri"/>
      <family val="2"/>
    </font>
    <font>
      <sz val="12"/>
      <color rgb="FF3F3F76"/>
      <name val="Calibri"/>
      <family val="2"/>
    </font>
    <font>
      <sz val="12"/>
      <color rgb="FF9C5700"/>
      <name val="Calibri"/>
      <family val="2"/>
    </font>
    <font>
      <b/>
      <sz val="12"/>
      <color rgb="FF3F3F3F"/>
      <name val="Calibri"/>
      <family val="2"/>
    </font>
    <font>
      <sz val="12"/>
      <color rgb="FFFF0000"/>
      <name val="Calibri"/>
      <family val="2"/>
    </font>
    <font>
      <i/>
      <sz val="12"/>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
      <b/>
      <sz val="10"/>
      <color theme="1"/>
      <name val="Arial"/>
      <family val="2"/>
    </font>
    <font>
      <b/>
      <sz val="10"/>
      <color rgb="FF000000"/>
      <name val="Arial"/>
      <family val="2"/>
    </font>
    <font>
      <sz val="10"/>
      <color theme="1"/>
      <name val="Arial"/>
      <family val="2"/>
    </font>
    <font>
      <b/>
      <sz val="12"/>
      <color theme="1"/>
      <name val="Arial"/>
      <family val="2"/>
    </font>
    <font>
      <sz val="12"/>
      <color theme="1"/>
      <name val="Arial"/>
      <family val="2"/>
    </font>
    <font>
      <b/>
      <sz val="12"/>
      <color rgb="FFFA7D00"/>
      <name val="Arial"/>
      <family val="2"/>
    </font>
    <font>
      <b/>
      <sz val="11"/>
      <color theme="1"/>
      <name val="Arial"/>
      <family val="2"/>
    </font>
    <font>
      <sz val="11"/>
      <color theme="1"/>
      <name val="Arial"/>
      <family val="2"/>
    </font>
    <font>
      <u val="single"/>
      <sz val="12"/>
      <color theme="10"/>
      <name val="Arial"/>
      <family val="2"/>
    </font>
    <font>
      <b/>
      <sz val="12"/>
      <color theme="4"/>
      <name val="Arial"/>
      <family val="2"/>
    </font>
    <font>
      <sz val="12"/>
      <color theme="0"/>
      <name val="Arial"/>
      <family val="2"/>
    </font>
    <font>
      <b/>
      <sz val="12"/>
      <color rgb="FFFF0000"/>
      <name val="Arial"/>
      <family val="2"/>
    </font>
    <font>
      <b/>
      <sz val="9"/>
      <color theme="1"/>
      <name val="Arial"/>
      <family val="2"/>
    </font>
    <font>
      <b/>
      <sz val="12"/>
      <color theme="0" tint="-0.04997999966144562"/>
      <name val="Arial"/>
      <family val="2"/>
    </font>
    <font>
      <b/>
      <sz val="12"/>
      <color theme="8" tint="-0.24997000396251678"/>
      <name val="Arial"/>
      <family val="2"/>
    </font>
    <font>
      <b/>
      <sz val="16"/>
      <color theme="1"/>
      <name val="Arial"/>
      <family val="2"/>
    </font>
    <font>
      <b/>
      <sz val="14"/>
      <color theme="1"/>
      <name val="Arial"/>
      <family val="2"/>
    </font>
    <font>
      <sz val="11"/>
      <color rgb="FFFF0000"/>
      <name val="Arial"/>
      <family val="2"/>
    </font>
    <font>
      <b/>
      <sz val="14"/>
      <color rgb="FF000000"/>
      <name val="Arial"/>
      <family val="2"/>
    </font>
    <font>
      <sz val="14"/>
      <color theme="1"/>
      <name val="Arial"/>
      <family val="2"/>
    </font>
    <font>
      <b/>
      <sz val="14"/>
      <color rgb="FFFF0000"/>
      <name val="Calibri"/>
      <family val="2"/>
    </font>
    <font>
      <b/>
      <sz val="12"/>
      <color theme="9" tint="-0.24997000396251678"/>
      <name val="Arial"/>
      <family val="2"/>
    </font>
    <font>
      <b/>
      <sz val="14"/>
      <color theme="5" tint="-0.24997000396251678"/>
      <name val="Arial"/>
      <family val="2"/>
    </font>
    <font>
      <b/>
      <sz val="12"/>
      <color rgb="FFC00000"/>
      <name val="Arial"/>
      <family val="2"/>
    </font>
    <font>
      <b/>
      <u val="single"/>
      <sz val="12"/>
      <color theme="8" tint="-0.24997000396251678"/>
      <name val="Arial"/>
      <family val="2"/>
    </font>
    <font>
      <b/>
      <sz val="14"/>
      <color rgb="FFFA7D00"/>
      <name val="Arial"/>
      <family val="2"/>
    </font>
    <font>
      <b/>
      <sz val="12"/>
      <color theme="4" tint="-0.24997000396251678"/>
      <name val="Arial"/>
      <family val="2"/>
    </font>
    <font>
      <sz val="16"/>
      <color theme="1"/>
      <name val="Arial"/>
      <family val="2"/>
    </font>
    <font>
      <b/>
      <sz val="16"/>
      <color rgb="FFFF0000"/>
      <name val="Arial"/>
      <family val="2"/>
    </font>
    <font>
      <sz val="16"/>
      <color rgb="FFFF0000"/>
      <name val="Calibri"/>
      <family val="2"/>
    </font>
    <font>
      <b/>
      <sz val="14"/>
      <color theme="1"/>
      <name val="Calibri"/>
      <family val="2"/>
    </font>
    <font>
      <sz val="14"/>
      <color theme="1"/>
      <name val="Calibri"/>
      <family val="2"/>
    </font>
    <font>
      <b/>
      <sz val="13"/>
      <color rgb="FFC00000"/>
      <name val="Arial"/>
      <family val="2"/>
    </font>
    <font>
      <sz val="13"/>
      <color rgb="FFC00000"/>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D9D9D9"/>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rgb="FFB4C6E7"/>
        <bgColor indexed="64"/>
      </patternFill>
    </fill>
    <fill>
      <patternFill patternType="solid">
        <fgColor theme="1"/>
        <bgColor indexed="64"/>
      </patternFill>
    </fill>
    <fill>
      <patternFill patternType="solid">
        <fgColor theme="0"/>
        <bgColor indexed="64"/>
      </patternFill>
    </fill>
    <fill>
      <patternFill patternType="solid">
        <fgColor theme="3" tint="0.7999799847602844"/>
        <bgColor indexed="64"/>
      </patternFill>
    </fill>
    <fill>
      <patternFill patternType="solid">
        <fgColor rgb="FFFF0000"/>
        <bgColor indexed="64"/>
      </patternFill>
    </fill>
    <fill>
      <patternFill patternType="solid">
        <fgColor rgb="FF00B050"/>
        <bgColor indexed="64"/>
      </patternFill>
    </fill>
    <fill>
      <patternFill patternType="solid">
        <fgColor indexed="55"/>
        <bgColor indexed="64"/>
      </patternFill>
    </fill>
    <fill>
      <patternFill patternType="solid">
        <fgColor indexed="1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bottom style="thin">
        <color rgb="FF7F7F7F"/>
      </bottom>
    </border>
    <border>
      <left style="thin"/>
      <right style="thin"/>
      <top style="thin"/>
      <bottom style="thin"/>
    </border>
    <border>
      <left/>
      <right style="thin"/>
      <top/>
      <bottom/>
    </border>
    <border>
      <left style="thin"/>
      <right/>
      <top/>
      <bottom/>
    </border>
    <border>
      <left/>
      <right style="thin"/>
      <top/>
      <bottom style="thin"/>
    </border>
    <border>
      <left style="thin"/>
      <right/>
      <top/>
      <bottom style="thin"/>
    </border>
    <border>
      <left style="medium">
        <color rgb="FFFF0000"/>
      </left>
      <right/>
      <top/>
      <bottom style="thin"/>
    </border>
    <border>
      <left style="thin"/>
      <right style="medium">
        <color rgb="FFFF0000"/>
      </right>
      <top>
        <color indexed="63"/>
      </top>
      <bottom style="thin"/>
    </border>
    <border>
      <left style="medium">
        <color rgb="FFFF0000"/>
      </left>
      <right style="medium">
        <color rgb="FFFF0000"/>
      </right>
      <top style="medium">
        <color rgb="FFFF0000"/>
      </top>
      <bottom style="thin"/>
    </border>
    <border>
      <left style="thin">
        <color rgb="FF7F7F7F"/>
      </left>
      <right style="thin">
        <color rgb="FF7F7F7F"/>
      </right>
      <top style="thin">
        <color rgb="FF7F7F7F"/>
      </top>
      <bottom style="thin"/>
    </border>
    <border>
      <left/>
      <right/>
      <top/>
      <bottom style="thin"/>
    </border>
    <border>
      <left style="thin"/>
      <right/>
      <top style="thin"/>
      <bottom/>
    </border>
    <border>
      <left/>
      <right/>
      <top style="thin"/>
      <bottom/>
    </border>
    <border>
      <left/>
      <right style="thin"/>
      <top style="thin"/>
      <bottom/>
    </border>
    <border>
      <left style="medium"/>
      <right style="medium"/>
      <top style="medium"/>
      <bottom style="medium"/>
    </border>
    <border>
      <left style="thin">
        <color rgb="FF7F7F7F"/>
      </left>
      <right style="thin"/>
      <top/>
      <bottom style="thin">
        <color rgb="FF7F7F7F"/>
      </bottom>
    </border>
    <border>
      <left style="thin"/>
      <right/>
      <top style="thin"/>
      <bottom style="thin"/>
    </border>
    <border>
      <left/>
      <right/>
      <top style="thin"/>
      <bottom style="thin"/>
    </border>
    <border>
      <left/>
      <right style="thin"/>
      <top style="thin"/>
      <bottom style="thin"/>
    </border>
    <border>
      <left style="medium"/>
      <right/>
      <top style="medium"/>
      <bottom style="medium"/>
    </border>
    <border>
      <left/>
      <right style="medium"/>
      <top style="medium"/>
      <bottom style="medium"/>
    </border>
    <border>
      <left style="medium"/>
      <right/>
      <top/>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6" fillId="20" borderId="1" applyNumberFormat="0" applyAlignment="0" applyProtection="0"/>
    <xf numFmtId="0" fontId="57" fillId="0" borderId="2" applyNumberFormat="0" applyFill="0" applyAlignment="0" applyProtection="0"/>
    <xf numFmtId="0" fontId="58" fillId="21" borderId="3"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9" borderId="0" applyNumberFormat="0" applyBorder="0" applyAlignment="0" applyProtection="0"/>
    <xf numFmtId="0" fontId="0" fillId="30" borderId="4" applyNumberFormat="0" applyFont="0" applyAlignment="0" applyProtection="0"/>
    <xf numFmtId="0" fontId="64" fillId="20" borderId="5"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6" applyNumberFormat="0" applyFill="0" applyAlignment="0" applyProtection="0"/>
    <xf numFmtId="0" fontId="69" fillId="0" borderId="7" applyNumberFormat="0" applyFill="0" applyAlignment="0" applyProtection="0"/>
    <xf numFmtId="0" fontId="70" fillId="0" borderId="8" applyNumberFormat="0" applyFill="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31" borderId="0" applyNumberFormat="0" applyBorder="0" applyAlignment="0" applyProtection="0"/>
    <xf numFmtId="0" fontId="7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9">
    <xf numFmtId="0" fontId="0" fillId="0" borderId="0" xfId="0" applyFont="1" applyAlignment="1">
      <alignment/>
    </xf>
    <xf numFmtId="164" fontId="56" fillId="20" borderId="1" xfId="33" applyNumberFormat="1" applyAlignment="1">
      <alignment horizontal="right" vertical="center" wrapText="1"/>
    </xf>
    <xf numFmtId="164" fontId="56" fillId="20" borderId="10" xfId="33" applyNumberFormat="1" applyBorder="1" applyAlignment="1">
      <alignment horizontal="right" vertical="center" wrapText="1"/>
    </xf>
    <xf numFmtId="0" fontId="74" fillId="33" borderId="11" xfId="0" applyFont="1" applyFill="1" applyBorder="1" applyAlignment="1">
      <alignment horizontal="center" vertical="center" wrapText="1"/>
    </xf>
    <xf numFmtId="0" fontId="75" fillId="33" borderId="11" xfId="0" applyFont="1" applyFill="1" applyBorder="1" applyAlignment="1">
      <alignment horizontal="center" vertical="center" wrapText="1"/>
    </xf>
    <xf numFmtId="0" fontId="76" fillId="0" borderId="11" xfId="0" applyFont="1" applyBorder="1" applyAlignment="1">
      <alignment horizontal="center" vertical="center" wrapText="1"/>
    </xf>
    <xf numFmtId="0" fontId="74" fillId="0" borderId="11" xfId="0" applyFont="1" applyBorder="1" applyAlignment="1">
      <alignment horizontal="justify" vertical="center" wrapText="1"/>
    </xf>
    <xf numFmtId="0" fontId="77" fillId="0" borderId="11" xfId="0" applyFont="1" applyBorder="1" applyAlignment="1">
      <alignment horizontal="center" vertical="center" wrapText="1"/>
    </xf>
    <xf numFmtId="164" fontId="76" fillId="34" borderId="11" xfId="0" applyNumberFormat="1" applyFont="1" applyFill="1" applyBorder="1" applyAlignment="1">
      <alignment horizontal="right" vertical="center" wrapText="1"/>
    </xf>
    <xf numFmtId="0" fontId="78" fillId="0" borderId="0" xfId="0" applyFont="1" applyAlignment="1">
      <alignment vertical="center"/>
    </xf>
    <xf numFmtId="0" fontId="78" fillId="0" borderId="0" xfId="0" applyFont="1" applyBorder="1" applyAlignment="1">
      <alignment vertical="center"/>
    </xf>
    <xf numFmtId="0" fontId="78" fillId="0" borderId="12" xfId="0" applyFont="1" applyBorder="1" applyAlignment="1">
      <alignment vertical="center"/>
    </xf>
    <xf numFmtId="0" fontId="78" fillId="0" borderId="13" xfId="0" applyFont="1" applyBorder="1" applyAlignment="1">
      <alignment vertical="center"/>
    </xf>
    <xf numFmtId="0" fontId="77" fillId="0" borderId="0" xfId="0" applyFont="1" applyBorder="1" applyAlignment="1">
      <alignment horizontal="center" vertical="center"/>
    </xf>
    <xf numFmtId="0" fontId="79" fillId="20" borderId="1" xfId="33" applyFont="1" applyBorder="1" applyAlignment="1">
      <alignment horizontal="center" vertical="center"/>
    </xf>
    <xf numFmtId="164" fontId="79" fillId="20" borderId="1" xfId="33" applyNumberFormat="1" applyFont="1" applyBorder="1" applyAlignment="1">
      <alignment vertical="center"/>
    </xf>
    <xf numFmtId="10" fontId="79" fillId="20" borderId="1" xfId="33" applyNumberFormat="1" applyFont="1" applyBorder="1" applyAlignment="1">
      <alignment horizontal="center" vertical="center"/>
    </xf>
    <xf numFmtId="0" fontId="78" fillId="0" borderId="14" xfId="0" applyFont="1" applyBorder="1" applyAlignment="1">
      <alignment vertical="center"/>
    </xf>
    <xf numFmtId="0" fontId="78" fillId="0" borderId="0" xfId="0" applyFont="1" applyAlignment="1">
      <alignment/>
    </xf>
    <xf numFmtId="0" fontId="80" fillId="0" borderId="11" xfId="0" applyFont="1" applyBorder="1" applyAlignment="1">
      <alignment horizontal="center" vertical="center" wrapText="1"/>
    </xf>
    <xf numFmtId="0" fontId="81" fillId="0" borderId="11" xfId="0" applyFont="1" applyBorder="1" applyAlignment="1">
      <alignment vertical="center" wrapText="1"/>
    </xf>
    <xf numFmtId="164" fontId="81" fillId="34" borderId="11" xfId="0" applyNumberFormat="1" applyFont="1" applyFill="1" applyBorder="1" applyAlignment="1">
      <alignment vertical="center" wrapText="1"/>
    </xf>
    <xf numFmtId="0" fontId="82" fillId="0" borderId="0" xfId="36" applyFont="1" applyAlignment="1">
      <alignment horizontal="justify" vertical="center"/>
    </xf>
    <xf numFmtId="0" fontId="83" fillId="0" borderId="0" xfId="0" applyFont="1" applyAlignment="1">
      <alignment horizontal="center" vertical="center"/>
    </xf>
    <xf numFmtId="0" fontId="84" fillId="0" borderId="0" xfId="0" applyFont="1" applyAlignment="1">
      <alignment horizontal="center" vertical="center"/>
    </xf>
    <xf numFmtId="0" fontId="78" fillId="0" borderId="0" xfId="0" applyFont="1" applyAlignment="1">
      <alignment horizontal="center" vertical="center"/>
    </xf>
    <xf numFmtId="3" fontId="78" fillId="0" borderId="0" xfId="0" applyNumberFormat="1" applyFont="1" applyAlignment="1">
      <alignment/>
    </xf>
    <xf numFmtId="10" fontId="85" fillId="0" borderId="0" xfId="0" applyNumberFormat="1" applyFont="1" applyAlignment="1">
      <alignment horizontal="center"/>
    </xf>
    <xf numFmtId="0" fontId="78" fillId="0" borderId="0" xfId="0" applyFont="1" applyAlignment="1">
      <alignment horizontal="center"/>
    </xf>
    <xf numFmtId="0" fontId="86" fillId="0" borderId="0" xfId="0" applyFont="1" applyAlignment="1">
      <alignment horizontal="center" vertical="center"/>
    </xf>
    <xf numFmtId="0" fontId="74" fillId="0" borderId="0" xfId="0" applyFont="1" applyAlignment="1">
      <alignment horizontal="left"/>
    </xf>
    <xf numFmtId="0" fontId="79" fillId="20" borderId="1" xfId="33" applyFont="1" applyAlignment="1">
      <alignment horizontal="center" vertical="center"/>
    </xf>
    <xf numFmtId="3" fontId="79" fillId="20" borderId="1" xfId="33" applyNumberFormat="1" applyFont="1" applyAlignment="1">
      <alignment horizontal="center"/>
    </xf>
    <xf numFmtId="0" fontId="80" fillId="0" borderId="0" xfId="0" applyFont="1" applyAlignment="1">
      <alignment horizontal="center"/>
    </xf>
    <xf numFmtId="10" fontId="87" fillId="22" borderId="0" xfId="0" applyNumberFormat="1" applyFont="1" applyFill="1" applyAlignment="1">
      <alignment horizontal="center"/>
    </xf>
    <xf numFmtId="164" fontId="88" fillId="20" borderId="1" xfId="33" applyNumberFormat="1" applyFont="1" applyBorder="1" applyAlignment="1">
      <alignment vertical="center"/>
    </xf>
    <xf numFmtId="0" fontId="77" fillId="0" borderId="15" xfId="0" applyFont="1" applyFill="1" applyBorder="1" applyAlignment="1">
      <alignment horizontal="right" vertical="center"/>
    </xf>
    <xf numFmtId="0" fontId="89" fillId="0" borderId="0" xfId="0" applyFont="1" applyBorder="1" applyAlignment="1">
      <alignment horizontal="center" vertical="center"/>
    </xf>
    <xf numFmtId="0" fontId="85" fillId="0" borderId="12" xfId="0" applyFont="1" applyBorder="1" applyAlignment="1">
      <alignment horizontal="center" vertical="center"/>
    </xf>
    <xf numFmtId="0" fontId="77" fillId="0" borderId="0" xfId="0" applyFont="1" applyAlignment="1">
      <alignment vertical="center"/>
    </xf>
    <xf numFmtId="3" fontId="79" fillId="34" borderId="1" xfId="33" applyNumberFormat="1" applyFont="1" applyFill="1" applyAlignment="1">
      <alignment horizontal="center"/>
    </xf>
    <xf numFmtId="0" fontId="79" fillId="34" borderId="1" xfId="33" applyFont="1" applyFill="1" applyAlignment="1">
      <alignment horizontal="center" vertical="center"/>
    </xf>
    <xf numFmtId="0" fontId="89" fillId="0" borderId="16" xfId="0" applyFont="1" applyBorder="1" applyAlignment="1">
      <alignment horizontal="left" vertical="center"/>
    </xf>
    <xf numFmtId="0" fontId="89" fillId="0" borderId="0" xfId="0" applyFont="1" applyBorder="1" applyAlignment="1">
      <alignment horizontal="left" vertical="center"/>
    </xf>
    <xf numFmtId="0" fontId="5" fillId="0" borderId="11" xfId="0" applyFont="1" applyBorder="1" applyAlignment="1">
      <alignment horizontal="center" vertical="center"/>
    </xf>
    <xf numFmtId="0" fontId="6" fillId="0" borderId="11" xfId="0" applyFont="1" applyBorder="1" applyAlignment="1">
      <alignment horizontal="center" vertical="center"/>
    </xf>
    <xf numFmtId="0" fontId="90" fillId="0" borderId="11" xfId="0" applyFont="1" applyBorder="1" applyAlignment="1">
      <alignment vertical="center" wrapText="1"/>
    </xf>
    <xf numFmtId="0" fontId="77" fillId="0" borderId="11" xfId="0" applyFont="1" applyBorder="1" applyAlignment="1">
      <alignment vertical="center" wrapText="1"/>
    </xf>
    <xf numFmtId="0" fontId="7" fillId="0" borderId="11" xfId="0" applyFont="1" applyBorder="1" applyAlignment="1">
      <alignment horizontal="center" vertical="center"/>
    </xf>
    <xf numFmtId="0" fontId="91" fillId="0" borderId="11" xfId="0" applyFont="1" applyBorder="1" applyAlignment="1">
      <alignment vertical="center" wrapText="1"/>
    </xf>
    <xf numFmtId="164" fontId="81" fillId="35" borderId="11" xfId="0" applyNumberFormat="1" applyFont="1" applyFill="1" applyBorder="1" applyAlignment="1">
      <alignment vertical="center" wrapText="1"/>
    </xf>
    <xf numFmtId="164" fontId="81" fillId="36" borderId="11" xfId="0" applyNumberFormat="1" applyFont="1" applyFill="1" applyBorder="1" applyAlignment="1">
      <alignment vertical="center" wrapText="1"/>
    </xf>
    <xf numFmtId="164" fontId="81" fillId="37" borderId="11" xfId="0" applyNumberFormat="1" applyFont="1" applyFill="1" applyBorder="1" applyAlignment="1">
      <alignment vertical="center" wrapText="1"/>
    </xf>
    <xf numFmtId="0" fontId="89" fillId="0" borderId="11" xfId="0" applyFont="1" applyBorder="1" applyAlignment="1">
      <alignment horizontal="right" vertical="center" wrapText="1" indent="2"/>
    </xf>
    <xf numFmtId="164" fontId="92" fillId="38" borderId="11" xfId="0" applyNumberFormat="1" applyFont="1" applyFill="1" applyBorder="1" applyAlignment="1">
      <alignment vertical="center" wrapText="1"/>
    </xf>
    <xf numFmtId="0" fontId="7" fillId="39" borderId="11" xfId="0" applyFont="1" applyFill="1" applyBorder="1" applyAlignment="1">
      <alignment horizontal="center" vertical="center"/>
    </xf>
    <xf numFmtId="0" fontId="81" fillId="39" borderId="11" xfId="0" applyFont="1" applyFill="1" applyBorder="1" applyAlignment="1">
      <alignment vertical="center" wrapText="1"/>
    </xf>
    <xf numFmtId="164" fontId="81" fillId="39" borderId="11" xfId="0" applyNumberFormat="1" applyFont="1" applyFill="1" applyBorder="1" applyAlignment="1">
      <alignment vertical="center" wrapText="1"/>
    </xf>
    <xf numFmtId="164" fontId="78" fillId="34" borderId="11" xfId="0" applyNumberFormat="1" applyFont="1" applyFill="1" applyBorder="1" applyAlignment="1">
      <alignment vertical="center"/>
    </xf>
    <xf numFmtId="0" fontId="77" fillId="0" borderId="13" xfId="0" applyFont="1" applyBorder="1" applyAlignment="1">
      <alignment horizontal="right" vertical="center"/>
    </xf>
    <xf numFmtId="0" fontId="85" fillId="0" borderId="13" xfId="0" applyFont="1" applyBorder="1" applyAlignment="1">
      <alignment horizontal="right" vertical="center"/>
    </xf>
    <xf numFmtId="0" fontId="93" fillId="0" borderId="11" xfId="0" applyFont="1" applyBorder="1" applyAlignment="1">
      <alignment vertical="center" wrapText="1"/>
    </xf>
    <xf numFmtId="0" fontId="94" fillId="0" borderId="11" xfId="0" applyFont="1" applyBorder="1" applyAlignment="1">
      <alignment horizontal="center" vertical="center"/>
    </xf>
    <xf numFmtId="164" fontId="95" fillId="20" borderId="1" xfId="33" applyNumberFormat="1" applyFont="1" applyBorder="1" applyAlignment="1">
      <alignment vertical="center"/>
    </xf>
    <xf numFmtId="0" fontId="79" fillId="20" borderId="11" xfId="33" applyFont="1" applyBorder="1" applyAlignment="1">
      <alignment horizontal="center" vertical="center"/>
    </xf>
    <xf numFmtId="0" fontId="96" fillId="0" borderId="0" xfId="0" applyFont="1" applyAlignment="1">
      <alignment vertical="center"/>
    </xf>
    <xf numFmtId="0" fontId="89" fillId="0" borderId="17" xfId="0" applyFont="1" applyBorder="1" applyAlignment="1">
      <alignment horizontal="center" vertical="center"/>
    </xf>
    <xf numFmtId="164" fontId="85" fillId="20" borderId="1" xfId="33" applyNumberFormat="1" applyFont="1" applyBorder="1" applyAlignment="1">
      <alignment vertical="center"/>
    </xf>
    <xf numFmtId="0" fontId="77" fillId="0" borderId="13" xfId="0" applyFont="1" applyBorder="1" applyAlignment="1">
      <alignment horizontal="right" vertical="center" wrapText="1"/>
    </xf>
    <xf numFmtId="0" fontId="77" fillId="0" borderId="0" xfId="0" applyFont="1" applyFill="1" applyBorder="1" applyAlignment="1">
      <alignment horizontal="center" vertical="center"/>
    </xf>
    <xf numFmtId="0" fontId="71" fillId="0" borderId="0" xfId="0" applyFont="1" applyFill="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77" fillId="0" borderId="0" xfId="0" applyFont="1" applyFill="1" applyBorder="1" applyAlignment="1">
      <alignment horizontal="right" vertical="center"/>
    </xf>
    <xf numFmtId="164" fontId="85" fillId="40" borderId="0" xfId="33" applyNumberFormat="1" applyFont="1" applyFill="1" applyBorder="1" applyAlignment="1">
      <alignment vertical="center"/>
    </xf>
    <xf numFmtId="164" fontId="85" fillId="40" borderId="18" xfId="33" applyNumberFormat="1" applyFont="1" applyFill="1" applyBorder="1" applyAlignment="1">
      <alignment vertical="center"/>
    </xf>
    <xf numFmtId="0" fontId="79" fillId="0" borderId="0" xfId="33" applyFont="1" applyFill="1" applyBorder="1" applyAlignment="1">
      <alignment horizontal="center" vertical="center"/>
    </xf>
    <xf numFmtId="0" fontId="77" fillId="0" borderId="13" xfId="0" applyFont="1" applyFill="1" applyBorder="1" applyAlignment="1">
      <alignment horizontal="center" vertical="center"/>
    </xf>
    <xf numFmtId="0" fontId="71" fillId="0" borderId="0" xfId="0" applyFont="1" applyFill="1" applyBorder="1" applyAlignment="1">
      <alignment horizontal="center" vertical="center"/>
    </xf>
    <xf numFmtId="0" fontId="0" fillId="0" borderId="12" xfId="0" applyFill="1" applyBorder="1" applyAlignment="1">
      <alignment vertical="center"/>
    </xf>
    <xf numFmtId="0" fontId="79" fillId="20" borderId="19" xfId="33" applyFont="1" applyBorder="1" applyAlignment="1">
      <alignment horizontal="center" vertical="center"/>
    </xf>
    <xf numFmtId="164" fontId="79" fillId="20" borderId="19" xfId="33" applyNumberFormat="1" applyFont="1" applyBorder="1" applyAlignment="1">
      <alignment vertical="center"/>
    </xf>
    <xf numFmtId="0" fontId="78" fillId="0" borderId="20" xfId="0" applyFont="1" applyBorder="1" applyAlignment="1">
      <alignment vertical="center"/>
    </xf>
    <xf numFmtId="0" fontId="97" fillId="0" borderId="13" xfId="0" applyFont="1" applyBorder="1" applyAlignment="1">
      <alignment horizontal="right" vertical="center" wrapText="1"/>
    </xf>
    <xf numFmtId="0" fontId="97" fillId="0" borderId="13" xfId="0" applyFont="1" applyFill="1" applyBorder="1" applyAlignment="1">
      <alignment horizontal="center" vertical="center"/>
    </xf>
    <xf numFmtId="0" fontId="97" fillId="0" borderId="15" xfId="0" applyFont="1" applyBorder="1" applyAlignment="1">
      <alignment horizontal="right" vertical="center"/>
    </xf>
    <xf numFmtId="0" fontId="78" fillId="41" borderId="21" xfId="0" applyFont="1" applyFill="1" applyBorder="1" applyAlignment="1">
      <alignment vertical="center"/>
    </xf>
    <xf numFmtId="0" fontId="77" fillId="41" borderId="22" xfId="0" applyFont="1" applyFill="1" applyBorder="1" applyAlignment="1">
      <alignment horizontal="center" vertical="center"/>
    </xf>
    <xf numFmtId="0" fontId="78" fillId="41" borderId="23" xfId="0" applyFont="1" applyFill="1" applyBorder="1" applyAlignment="1">
      <alignment vertical="center"/>
    </xf>
    <xf numFmtId="0" fontId="98" fillId="41" borderId="13" xfId="0" applyFont="1" applyFill="1" applyBorder="1" applyAlignment="1">
      <alignment horizontal="right" vertical="center"/>
    </xf>
    <xf numFmtId="0" fontId="77" fillId="41" borderId="24" xfId="0" applyFont="1" applyFill="1" applyBorder="1" applyAlignment="1">
      <alignment horizontal="center" vertical="center"/>
    </xf>
    <xf numFmtId="0" fontId="77" fillId="41" borderId="0" xfId="0" applyFont="1" applyFill="1" applyBorder="1" applyAlignment="1">
      <alignment horizontal="center" vertical="center"/>
    </xf>
    <xf numFmtId="0" fontId="78" fillId="41" borderId="0" xfId="0" applyFont="1" applyFill="1" applyBorder="1" applyAlignment="1">
      <alignment vertical="center"/>
    </xf>
    <xf numFmtId="0" fontId="78" fillId="41" borderId="12" xfId="0" applyFont="1" applyFill="1" applyBorder="1" applyAlignment="1">
      <alignment vertical="center"/>
    </xf>
    <xf numFmtId="0" fontId="78" fillId="41" borderId="13" xfId="0" applyFont="1" applyFill="1" applyBorder="1" applyAlignment="1">
      <alignment vertical="center"/>
    </xf>
    <xf numFmtId="0" fontId="77" fillId="41" borderId="20" xfId="0" applyFont="1" applyFill="1" applyBorder="1" applyAlignment="1">
      <alignment horizontal="center" vertical="center"/>
    </xf>
    <xf numFmtId="0" fontId="77" fillId="41" borderId="13" xfId="0" applyFont="1" applyFill="1" applyBorder="1" applyAlignment="1">
      <alignment horizontal="right" vertical="center"/>
    </xf>
    <xf numFmtId="0" fontId="79" fillId="41" borderId="1" xfId="33" applyFont="1" applyFill="1" applyBorder="1" applyAlignment="1">
      <alignment horizontal="center" vertical="center"/>
    </xf>
    <xf numFmtId="3" fontId="77" fillId="41" borderId="11" xfId="0" applyNumberFormat="1" applyFont="1" applyFill="1" applyBorder="1" applyAlignment="1">
      <alignment horizontal="center" vertical="center"/>
    </xf>
    <xf numFmtId="10" fontId="99" fillId="41" borderId="25" xfId="33" applyNumberFormat="1" applyFont="1" applyFill="1" applyBorder="1" applyAlignment="1">
      <alignment horizontal="center" vertical="center"/>
    </xf>
    <xf numFmtId="0" fontId="78" fillId="41" borderId="0" xfId="0" applyFont="1" applyFill="1" applyBorder="1" applyAlignment="1">
      <alignment horizontal="center" vertical="center"/>
    </xf>
    <xf numFmtId="0" fontId="89" fillId="41" borderId="0" xfId="0" applyFont="1" applyFill="1" applyBorder="1" applyAlignment="1">
      <alignment horizontal="center" vertical="center"/>
    </xf>
    <xf numFmtId="164" fontId="79" fillId="41" borderId="1" xfId="33" applyNumberFormat="1" applyFont="1" applyFill="1" applyBorder="1" applyAlignment="1">
      <alignment vertical="center"/>
    </xf>
    <xf numFmtId="0" fontId="89" fillId="41" borderId="0" xfId="0" applyFont="1" applyFill="1" applyBorder="1" applyAlignment="1">
      <alignment horizontal="left" vertical="center"/>
    </xf>
    <xf numFmtId="0" fontId="77" fillId="41" borderId="13" xfId="0" applyFont="1" applyFill="1" applyBorder="1" applyAlignment="1">
      <alignment vertical="center"/>
    </xf>
    <xf numFmtId="0" fontId="85" fillId="41" borderId="13" xfId="0" applyFont="1" applyFill="1" applyBorder="1" applyAlignment="1">
      <alignment horizontal="right" vertical="center"/>
    </xf>
    <xf numFmtId="0" fontId="85" fillId="41" borderId="12" xfId="0" applyFont="1" applyFill="1" applyBorder="1" applyAlignment="1">
      <alignment horizontal="center" vertical="center"/>
    </xf>
    <xf numFmtId="0" fontId="78" fillId="41" borderId="15" xfId="0" applyFont="1" applyFill="1" applyBorder="1" applyAlignment="1">
      <alignment vertical="center"/>
    </xf>
    <xf numFmtId="0" fontId="78" fillId="41" borderId="20" xfId="0" applyFont="1" applyFill="1" applyBorder="1" applyAlignment="1">
      <alignment vertical="center"/>
    </xf>
    <xf numFmtId="0" fontId="78" fillId="41" borderId="14" xfId="0" applyFont="1" applyFill="1" applyBorder="1" applyAlignment="1">
      <alignment vertical="center"/>
    </xf>
    <xf numFmtId="10" fontId="100" fillId="41" borderId="1" xfId="33" applyNumberFormat="1" applyFont="1" applyFill="1" applyBorder="1" applyAlignment="1">
      <alignment horizontal="center" vertical="center"/>
    </xf>
    <xf numFmtId="0" fontId="78" fillId="41" borderId="22" xfId="0" applyFont="1" applyFill="1" applyBorder="1" applyAlignment="1">
      <alignment vertical="center"/>
    </xf>
    <xf numFmtId="0" fontId="78" fillId="0" borderId="0" xfId="0" applyFont="1" applyFill="1" applyBorder="1" applyAlignment="1">
      <alignment vertical="center"/>
    </xf>
    <xf numFmtId="0" fontId="89" fillId="0" borderId="21" xfId="0" applyFont="1" applyBorder="1" applyAlignment="1">
      <alignment horizontal="center" vertical="center"/>
    </xf>
    <xf numFmtId="0" fontId="89" fillId="0" borderId="22" xfId="0" applyFont="1" applyBorder="1" applyAlignment="1">
      <alignment horizontal="center" vertical="center"/>
    </xf>
    <xf numFmtId="0" fontId="89" fillId="0" borderId="23" xfId="0" applyFont="1" applyBorder="1" applyAlignment="1">
      <alignment horizontal="center" vertical="center"/>
    </xf>
    <xf numFmtId="0" fontId="89" fillId="0" borderId="13" xfId="0" applyFont="1" applyBorder="1" applyAlignment="1">
      <alignment horizontal="center" vertical="center"/>
    </xf>
    <xf numFmtId="0" fontId="101" fillId="0" borderId="0" xfId="0" applyFont="1" applyBorder="1" applyAlignment="1">
      <alignment horizontal="center" vertical="center"/>
    </xf>
    <xf numFmtId="0" fontId="101" fillId="0" borderId="12" xfId="0" applyFont="1" applyBorder="1" applyAlignment="1">
      <alignment horizontal="center" vertical="center"/>
    </xf>
    <xf numFmtId="0" fontId="102" fillId="0" borderId="13" xfId="0" applyFont="1" applyBorder="1" applyAlignment="1">
      <alignment horizontal="center" vertical="center"/>
    </xf>
    <xf numFmtId="0" fontId="103" fillId="0" borderId="0" xfId="0" applyFont="1" applyAlignment="1">
      <alignment horizontal="center" vertical="center"/>
    </xf>
    <xf numFmtId="0" fontId="103" fillId="0" borderId="12" xfId="0" applyFont="1" applyBorder="1" applyAlignment="1">
      <alignment horizontal="center" vertical="center"/>
    </xf>
    <xf numFmtId="0" fontId="74" fillId="0" borderId="0" xfId="0" applyFont="1" applyBorder="1" applyAlignment="1">
      <alignment horizontal="right" vertical="center" wrapText="1"/>
    </xf>
    <xf numFmtId="0" fontId="77" fillId="0" borderId="21" xfId="0" applyFont="1" applyBorder="1" applyAlignment="1">
      <alignment horizontal="center" vertical="center"/>
    </xf>
    <xf numFmtId="0" fontId="77" fillId="0" borderId="22" xfId="0" applyFont="1" applyBorder="1" applyAlignment="1">
      <alignment horizontal="center" vertical="center"/>
    </xf>
    <xf numFmtId="0" fontId="77" fillId="0" borderId="23" xfId="0" applyFont="1" applyBorder="1" applyAlignment="1">
      <alignment horizontal="center" vertical="center"/>
    </xf>
    <xf numFmtId="0" fontId="90" fillId="34" borderId="26" xfId="0" applyFont="1" applyFill="1" applyBorder="1" applyAlignment="1">
      <alignment horizontal="center" vertical="center"/>
    </xf>
    <xf numFmtId="0" fontId="104" fillId="0" borderId="27" xfId="0" applyFont="1" applyBorder="1" applyAlignment="1">
      <alignment horizontal="center" vertical="center"/>
    </xf>
    <xf numFmtId="0" fontId="104" fillId="0" borderId="28" xfId="0" applyFont="1" applyBorder="1" applyAlignment="1">
      <alignment horizontal="center" vertical="center"/>
    </xf>
    <xf numFmtId="0" fontId="90" fillId="42" borderId="26" xfId="0" applyFont="1" applyFill="1" applyBorder="1" applyAlignment="1">
      <alignment vertical="center"/>
    </xf>
    <xf numFmtId="0" fontId="104" fillId="0" borderId="27" xfId="0" applyFont="1" applyBorder="1" applyAlignment="1">
      <alignment vertical="center"/>
    </xf>
    <xf numFmtId="0" fontId="104" fillId="0" borderId="28" xfId="0" applyFont="1" applyBorder="1" applyAlignment="1">
      <alignment vertical="center"/>
    </xf>
    <xf numFmtId="0" fontId="90" fillId="41" borderId="13" xfId="0" applyFont="1" applyFill="1" applyBorder="1" applyAlignment="1">
      <alignment horizontal="center" vertical="center"/>
    </xf>
    <xf numFmtId="0" fontId="104" fillId="0" borderId="0" xfId="0" applyFont="1" applyBorder="1" applyAlignment="1">
      <alignment horizontal="center" vertical="center"/>
    </xf>
    <xf numFmtId="0" fontId="104" fillId="0" borderId="12" xfId="0" applyFont="1" applyBorder="1" applyAlignment="1">
      <alignment horizontal="center" vertical="center"/>
    </xf>
    <xf numFmtId="0" fontId="77" fillId="41" borderId="13" xfId="0" applyFont="1" applyFill="1" applyBorder="1" applyAlignment="1">
      <alignment horizontal="right" vertical="center" wrapText="1"/>
    </xf>
    <xf numFmtId="0" fontId="78" fillId="41" borderId="13" xfId="0" applyFont="1" applyFill="1" applyBorder="1" applyAlignment="1">
      <alignment horizontal="right" vertical="center" wrapText="1"/>
    </xf>
    <xf numFmtId="0" fontId="77" fillId="0" borderId="0" xfId="0" applyFont="1" applyAlignment="1">
      <alignment vertical="center"/>
    </xf>
    <xf numFmtId="0" fontId="0" fillId="0" borderId="0" xfId="0" applyAlignment="1">
      <alignment vertical="center"/>
    </xf>
    <xf numFmtId="0" fontId="90" fillId="43" borderId="26" xfId="0" applyFont="1" applyFill="1" applyBorder="1" applyAlignment="1">
      <alignment horizontal="center" vertical="center"/>
    </xf>
    <xf numFmtId="0" fontId="104" fillId="43" borderId="27" xfId="0" applyFont="1" applyFill="1" applyBorder="1" applyAlignment="1">
      <alignment horizontal="center" vertical="center"/>
    </xf>
    <xf numFmtId="0" fontId="105" fillId="0" borderId="27" xfId="0" applyFont="1" applyBorder="1" applyAlignment="1">
      <alignment vertical="center"/>
    </xf>
    <xf numFmtId="0" fontId="105" fillId="0" borderId="28" xfId="0" applyFont="1" applyBorder="1" applyAlignment="1">
      <alignment vertical="center"/>
    </xf>
    <xf numFmtId="0" fontId="104" fillId="34" borderId="27" xfId="0" applyFont="1" applyFill="1" applyBorder="1" applyAlignment="1">
      <alignment horizontal="center" vertical="center"/>
    </xf>
    <xf numFmtId="0" fontId="105" fillId="34" borderId="27" xfId="0" applyFont="1" applyFill="1" applyBorder="1" applyAlignment="1">
      <alignment vertical="center"/>
    </xf>
    <xf numFmtId="0" fontId="105" fillId="34" borderId="28" xfId="0" applyFont="1" applyFill="1" applyBorder="1" applyAlignment="1">
      <alignment vertical="center"/>
    </xf>
    <xf numFmtId="0" fontId="90" fillId="42" borderId="26" xfId="0" applyFont="1" applyFill="1" applyBorder="1" applyAlignment="1">
      <alignment horizontal="center" vertical="center"/>
    </xf>
    <xf numFmtId="0" fontId="104" fillId="42" borderId="27" xfId="0" applyFont="1" applyFill="1" applyBorder="1" applyAlignment="1">
      <alignment horizontal="center" vertical="center"/>
    </xf>
    <xf numFmtId="0" fontId="105" fillId="42" borderId="27" xfId="0" applyFont="1" applyFill="1" applyBorder="1" applyAlignment="1">
      <alignment vertical="center"/>
    </xf>
    <xf numFmtId="0" fontId="105" fillId="42" borderId="28" xfId="0" applyFont="1" applyFill="1" applyBorder="1" applyAlignment="1">
      <alignment vertical="center"/>
    </xf>
    <xf numFmtId="0" fontId="90" fillId="0" borderId="13" xfId="0" applyFont="1" applyFill="1" applyBorder="1" applyAlignment="1">
      <alignment horizontal="left" vertical="center" wrapText="1"/>
    </xf>
    <xf numFmtId="0" fontId="105" fillId="0" borderId="0" xfId="0" applyFont="1" applyAlignment="1">
      <alignment horizontal="left" vertical="center" wrapText="1"/>
    </xf>
    <xf numFmtId="0" fontId="105" fillId="0" borderId="12" xfId="0" applyFont="1" applyBorder="1" applyAlignment="1">
      <alignment horizontal="left" vertical="center" wrapText="1"/>
    </xf>
    <xf numFmtId="0" fontId="105" fillId="0" borderId="13" xfId="0" applyFont="1" applyBorder="1" applyAlignment="1">
      <alignment horizontal="left" vertical="center" wrapText="1"/>
    </xf>
    <xf numFmtId="0" fontId="105" fillId="0" borderId="15" xfId="0" applyFont="1" applyBorder="1" applyAlignment="1">
      <alignment horizontal="left" vertical="center" wrapText="1"/>
    </xf>
    <xf numFmtId="0" fontId="105" fillId="0" borderId="20" xfId="0" applyFont="1" applyBorder="1" applyAlignment="1">
      <alignment horizontal="left" vertical="center" wrapText="1"/>
    </xf>
    <xf numFmtId="0" fontId="105" fillId="0" borderId="14" xfId="0" applyFont="1" applyBorder="1" applyAlignment="1">
      <alignment horizontal="left" vertical="center" wrapText="1"/>
    </xf>
    <xf numFmtId="0" fontId="106" fillId="0" borderId="13" xfId="0" applyFont="1" applyFill="1" applyBorder="1" applyAlignment="1">
      <alignment horizontal="left" vertical="center" wrapText="1"/>
    </xf>
    <xf numFmtId="0" fontId="107" fillId="0" borderId="0" xfId="0" applyFont="1" applyAlignment="1">
      <alignment horizontal="left" vertical="center" wrapText="1"/>
    </xf>
    <xf numFmtId="0" fontId="107" fillId="0" borderId="12" xfId="0" applyFont="1" applyBorder="1" applyAlignment="1">
      <alignment horizontal="left" vertical="center" wrapText="1"/>
    </xf>
    <xf numFmtId="0" fontId="107" fillId="0" borderId="13" xfId="0" applyFont="1" applyBorder="1" applyAlignment="1">
      <alignment horizontal="left" vertical="center" wrapText="1"/>
    </xf>
    <xf numFmtId="0" fontId="83" fillId="0" borderId="29" xfId="0" applyFont="1" applyBorder="1" applyAlignment="1">
      <alignment horizontal="center" vertical="center"/>
    </xf>
    <xf numFmtId="0" fontId="78" fillId="0" borderId="30" xfId="0" applyFont="1" applyBorder="1" applyAlignment="1">
      <alignment horizontal="center" vertical="center"/>
    </xf>
    <xf numFmtId="0" fontId="83" fillId="0" borderId="31" xfId="0" applyFont="1" applyBorder="1" applyAlignment="1">
      <alignment horizontal="center" vertical="center"/>
    </xf>
    <xf numFmtId="0" fontId="78" fillId="0" borderId="0" xfId="0" applyFont="1" applyAlignment="1">
      <alignment/>
    </xf>
    <xf numFmtId="169" fontId="11" fillId="44" borderId="32" xfId="0" applyNumberFormat="1" applyFont="1" applyFill="1" applyBorder="1" applyAlignment="1">
      <alignment vertical="center" wrapText="1"/>
    </xf>
    <xf numFmtId="169" fontId="11" fillId="45" borderId="32" xfId="0" applyNumberFormat="1" applyFont="1" applyFill="1" applyBorder="1" applyAlignment="1">
      <alignment vertical="center" wrapText="1"/>
    </xf>
    <xf numFmtId="169" fontId="10" fillId="45" borderId="32" xfId="0" applyNumberFormat="1" applyFont="1" applyFill="1" applyBorder="1" applyAlignment="1">
      <alignment vertical="center"/>
    </xf>
    <xf numFmtId="169" fontId="10" fillId="45" borderId="33" xfId="0" applyNumberFormat="1" applyFont="1" applyFill="1" applyBorder="1" applyAlignment="1">
      <alignment vertic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ables/table1.xml><?xml version="1.0" encoding="utf-8"?>
<table xmlns="http://schemas.openxmlformats.org/spreadsheetml/2006/main" id="1" name="Tabella1" displayName="Tabella1" ref="B3:E15" comment="" totalsRowShown="0">
  <autoFilter ref="B3:E15"/>
  <tableColumns count="4">
    <tableColumn id="4" name="DA"/>
    <tableColumn id="3" name="A"/>
    <tableColumn id="2" name="VALORE SOGLIA"/>
    <tableColumn id="1" name="FASCIA"/>
  </tableColumns>
  <tableStyleInfo name="TableStyleMedium2" showFirstColumn="0" showLastColumn="0" showRowStripes="1" showColumnStripes="0"/>
</table>
</file>

<file path=xl/tables/table2.xml><?xml version="1.0" encoding="utf-8"?>
<table xmlns="http://schemas.openxmlformats.org/spreadsheetml/2006/main" id="3" name="Tabella14" displayName="Tabella14" ref="B3:H15" comment="" totalsRowShown="0">
  <autoFilter ref="B3:H15"/>
  <tableColumns count="7">
    <tableColumn id="4" name="DA"/>
    <tableColumn id="3" name="A"/>
    <tableColumn id="2" name="2020"/>
    <tableColumn id="5" name="2021"/>
    <tableColumn id="6" name="2022"/>
    <tableColumn id="7" name="2023"/>
    <tableColumn id="8" name="2024"/>
  </tableColumns>
  <tableStyleInfo name="TableStyleMedium2" showFirstColumn="0" showLastColumn="0" showRowStripes="1" showColumnStripes="0"/>
</table>
</file>

<file path=xl/tables/table3.xml><?xml version="1.0" encoding="utf-8"?>
<table xmlns="http://schemas.openxmlformats.org/spreadsheetml/2006/main" id="4" name="Tabella15" displayName="Tabella15" ref="B3:E15" comment="" totalsRowShown="0">
  <autoFilter ref="B3:E15"/>
  <tableColumns count="4">
    <tableColumn id="4" name="DA"/>
    <tableColumn id="3" name="A"/>
    <tableColumn id="2" name="VALORE SOGLIA"/>
    <tableColumn id="1" name="FASCIA"/>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table" Target="../tables/table1.xml"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s>
</file>

<file path=xl/worksheets/_rels/sheet6.xml.rels><?xml version="1.0" encoding="utf-8" standalone="yes"?><Relationships xmlns="http://schemas.openxmlformats.org/package/2006/relationships"><Relationship Id="rId1"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dimension ref="B2:D45"/>
  <sheetViews>
    <sheetView showGridLines="0" zoomScalePageLayoutView="0" workbookViewId="0" topLeftCell="A28">
      <selection activeCell="D44" sqref="D44"/>
    </sheetView>
  </sheetViews>
  <sheetFormatPr defaultColWidth="10.875" defaultRowHeight="15.75"/>
  <cols>
    <col min="1" max="1" width="3.375" style="18" customWidth="1"/>
    <col min="2" max="2" width="21.50390625" style="18" customWidth="1"/>
    <col min="3" max="3" width="146.375" style="18" customWidth="1"/>
    <col min="4" max="4" width="22.625" style="18" customWidth="1"/>
    <col min="5" max="16384" width="10.875" style="18" customWidth="1"/>
  </cols>
  <sheetData>
    <row r="2" spans="2:4" ht="24" customHeight="1">
      <c r="B2" s="113" t="s">
        <v>25</v>
      </c>
      <c r="C2" s="114"/>
      <c r="D2" s="115"/>
    </row>
    <row r="3" spans="2:4" ht="19.5" customHeight="1">
      <c r="B3" s="116">
        <f>'Dati e calcoli'!C9</f>
        <v>2021</v>
      </c>
      <c r="C3" s="117"/>
      <c r="D3" s="118"/>
    </row>
    <row r="4" spans="2:4" ht="24" customHeight="1">
      <c r="B4" s="119" t="s">
        <v>52</v>
      </c>
      <c r="C4" s="120"/>
      <c r="D4" s="121"/>
    </row>
    <row r="5" spans="2:4" ht="25.5" customHeight="1">
      <c r="B5" s="45" t="s">
        <v>53</v>
      </c>
      <c r="C5" s="46" t="s">
        <v>125</v>
      </c>
      <c r="D5" s="52">
        <v>438393.75</v>
      </c>
    </row>
    <row r="6" spans="2:4" ht="25.5" customHeight="1">
      <c r="B6" s="44" t="s">
        <v>54</v>
      </c>
      <c r="C6" s="47" t="s">
        <v>55</v>
      </c>
      <c r="D6" s="51">
        <f>D7+D17</f>
        <v>0</v>
      </c>
    </row>
    <row r="7" spans="2:4" ht="25.5" customHeight="1">
      <c r="B7" s="44" t="s">
        <v>56</v>
      </c>
      <c r="C7" s="49" t="s">
        <v>57</v>
      </c>
      <c r="D7" s="50">
        <f>SUM(D8:D16)</f>
        <v>0</v>
      </c>
    </row>
    <row r="8" spans="2:4" ht="25.5" customHeight="1">
      <c r="B8" s="48" t="s">
        <v>58</v>
      </c>
      <c r="C8" s="20" t="s">
        <v>67</v>
      </c>
      <c r="D8" s="21"/>
    </row>
    <row r="9" spans="2:4" ht="25.5" customHeight="1">
      <c r="B9" s="48" t="s">
        <v>59</v>
      </c>
      <c r="C9" s="20" t="s">
        <v>68</v>
      </c>
      <c r="D9" s="21"/>
    </row>
    <row r="10" spans="2:4" ht="25.5" customHeight="1">
      <c r="B10" s="48" t="s">
        <v>60</v>
      </c>
      <c r="C10" s="20" t="s">
        <v>69</v>
      </c>
      <c r="D10" s="21"/>
    </row>
    <row r="11" spans="2:4" ht="25.5" customHeight="1">
      <c r="B11" s="48" t="s">
        <v>61</v>
      </c>
      <c r="C11" s="20" t="s">
        <v>70</v>
      </c>
      <c r="D11" s="21"/>
    </row>
    <row r="12" spans="2:4" ht="25.5" customHeight="1">
      <c r="B12" s="48" t="s">
        <v>62</v>
      </c>
      <c r="C12" s="20" t="s">
        <v>71</v>
      </c>
      <c r="D12" s="21"/>
    </row>
    <row r="13" spans="2:4" ht="25.5" customHeight="1">
      <c r="B13" s="48" t="s">
        <v>63</v>
      </c>
      <c r="C13" s="20" t="s">
        <v>72</v>
      </c>
      <c r="D13" s="21"/>
    </row>
    <row r="14" spans="2:4" ht="25.5" customHeight="1">
      <c r="B14" s="48" t="s">
        <v>64</v>
      </c>
      <c r="C14" s="20" t="s">
        <v>73</v>
      </c>
      <c r="D14" s="21"/>
    </row>
    <row r="15" spans="2:4" ht="25.5" customHeight="1">
      <c r="B15" s="48" t="s">
        <v>65</v>
      </c>
      <c r="C15" s="20" t="s">
        <v>74</v>
      </c>
      <c r="D15" s="21"/>
    </row>
    <row r="16" spans="2:4" ht="25.5" customHeight="1">
      <c r="B16" s="48" t="s">
        <v>66</v>
      </c>
      <c r="C16" s="20" t="s">
        <v>75</v>
      </c>
      <c r="D16" s="21"/>
    </row>
    <row r="17" spans="2:4" ht="25.5" customHeight="1">
      <c r="B17" s="44" t="s">
        <v>77</v>
      </c>
      <c r="C17" s="49" t="s">
        <v>76</v>
      </c>
      <c r="D17" s="50">
        <f>SUM(D18:D20)</f>
        <v>0</v>
      </c>
    </row>
    <row r="18" spans="2:4" ht="25.5" customHeight="1">
      <c r="B18" s="48" t="s">
        <v>80</v>
      </c>
      <c r="C18" s="20" t="s">
        <v>78</v>
      </c>
      <c r="D18" s="21"/>
    </row>
    <row r="19" spans="2:4" ht="25.5" customHeight="1">
      <c r="B19" s="48" t="s">
        <v>81</v>
      </c>
      <c r="C19" s="20" t="s">
        <v>24</v>
      </c>
      <c r="D19" s="21"/>
    </row>
    <row r="20" spans="2:4" ht="25.5" customHeight="1">
      <c r="B20" s="48" t="s">
        <v>82</v>
      </c>
      <c r="C20" s="20" t="s">
        <v>79</v>
      </c>
      <c r="D20" s="21"/>
    </row>
    <row r="21" spans="2:4" ht="25.5" customHeight="1">
      <c r="B21" s="44" t="s">
        <v>84</v>
      </c>
      <c r="C21" s="47" t="s">
        <v>83</v>
      </c>
      <c r="D21" s="51">
        <f>D22+D27</f>
        <v>0</v>
      </c>
    </row>
    <row r="22" spans="2:4" ht="25.5" customHeight="1">
      <c r="B22" s="44" t="s">
        <v>86</v>
      </c>
      <c r="C22" s="49" t="s">
        <v>85</v>
      </c>
      <c r="D22" s="50">
        <f>SUM(D23:D26)</f>
        <v>0</v>
      </c>
    </row>
    <row r="23" spans="2:4" ht="25.5" customHeight="1">
      <c r="B23" s="48" t="s">
        <v>90</v>
      </c>
      <c r="C23" s="20" t="s">
        <v>87</v>
      </c>
      <c r="D23" s="21"/>
    </row>
    <row r="24" spans="2:4" ht="25.5" customHeight="1">
      <c r="B24" s="48" t="s">
        <v>91</v>
      </c>
      <c r="C24" s="20" t="s">
        <v>88</v>
      </c>
      <c r="D24" s="21"/>
    </row>
    <row r="25" spans="2:4" ht="25.5" customHeight="1">
      <c r="B25" s="48" t="s">
        <v>92</v>
      </c>
      <c r="C25" s="20" t="s">
        <v>96</v>
      </c>
      <c r="D25" s="21"/>
    </row>
    <row r="26" spans="2:4" ht="25.5" customHeight="1">
      <c r="B26" s="48" t="s">
        <v>93</v>
      </c>
      <c r="C26" s="20" t="s">
        <v>89</v>
      </c>
      <c r="D26" s="21"/>
    </row>
    <row r="27" spans="2:4" ht="25.5" customHeight="1">
      <c r="B27" s="44" t="s">
        <v>94</v>
      </c>
      <c r="C27" s="49" t="s">
        <v>95</v>
      </c>
      <c r="D27" s="50">
        <f>SUM(D28:D34)</f>
        <v>0</v>
      </c>
    </row>
    <row r="28" spans="2:4" ht="25.5" customHeight="1">
      <c r="B28" s="48" t="s">
        <v>97</v>
      </c>
      <c r="C28" s="20" t="s">
        <v>98</v>
      </c>
      <c r="D28" s="21"/>
    </row>
    <row r="29" spans="2:4" ht="25.5" customHeight="1">
      <c r="B29" s="48" t="s">
        <v>100</v>
      </c>
      <c r="C29" s="20" t="s">
        <v>99</v>
      </c>
      <c r="D29" s="21"/>
    </row>
    <row r="30" spans="2:4" ht="25.5" customHeight="1">
      <c r="B30" s="48" t="s">
        <v>105</v>
      </c>
      <c r="C30" s="20" t="s">
        <v>101</v>
      </c>
      <c r="D30" s="21"/>
    </row>
    <row r="31" spans="2:4" ht="25.5" customHeight="1">
      <c r="B31" s="48" t="s">
        <v>106</v>
      </c>
      <c r="C31" s="20" t="s">
        <v>102</v>
      </c>
      <c r="D31" s="21"/>
    </row>
    <row r="32" spans="2:4" ht="25.5" customHeight="1">
      <c r="B32" s="48" t="s">
        <v>107</v>
      </c>
      <c r="C32" s="20" t="s">
        <v>103</v>
      </c>
      <c r="D32" s="21"/>
    </row>
    <row r="33" spans="2:4" ht="25.5" customHeight="1">
      <c r="B33" s="48" t="s">
        <v>108</v>
      </c>
      <c r="C33" s="20" t="s">
        <v>104</v>
      </c>
      <c r="D33" s="21"/>
    </row>
    <row r="34" spans="2:4" ht="25.5" customHeight="1">
      <c r="B34" s="48" t="s">
        <v>110</v>
      </c>
      <c r="C34" s="20" t="s">
        <v>109</v>
      </c>
      <c r="D34" s="21"/>
    </row>
    <row r="35" spans="2:4" ht="6" customHeight="1">
      <c r="B35" s="55"/>
      <c r="C35" s="56"/>
      <c r="D35" s="57"/>
    </row>
    <row r="36" spans="2:4" ht="25.5" customHeight="1">
      <c r="B36" s="44" t="s">
        <v>116</v>
      </c>
      <c r="C36" s="49" t="s">
        <v>120</v>
      </c>
      <c r="D36" s="165">
        <v>14897.16</v>
      </c>
    </row>
    <row r="37" spans="2:4" ht="25.5" customHeight="1">
      <c r="B37" s="48" t="s">
        <v>111</v>
      </c>
      <c r="C37" s="20" t="s">
        <v>112</v>
      </c>
      <c r="D37" s="166">
        <v>14897.16</v>
      </c>
    </row>
    <row r="38" spans="2:4" ht="25.5" customHeight="1">
      <c r="B38" s="48" t="s">
        <v>117</v>
      </c>
      <c r="C38" s="20" t="s">
        <v>113</v>
      </c>
      <c r="D38" s="21"/>
    </row>
    <row r="39" spans="2:4" ht="25.5" customHeight="1">
      <c r="B39" s="48" t="s">
        <v>118</v>
      </c>
      <c r="C39" s="20" t="s">
        <v>114</v>
      </c>
      <c r="D39" s="21"/>
    </row>
    <row r="40" spans="2:4" ht="25.5" customHeight="1">
      <c r="B40" s="48" t="s">
        <v>119</v>
      </c>
      <c r="C40" s="20" t="s">
        <v>115</v>
      </c>
      <c r="D40" s="21"/>
    </row>
    <row r="41" spans="2:4" ht="25.5" customHeight="1">
      <c r="B41" s="19"/>
      <c r="C41" s="53" t="s">
        <v>121</v>
      </c>
      <c r="D41" s="54">
        <f>D5+D36</f>
        <v>453290.91</v>
      </c>
    </row>
    <row r="42" ht="15">
      <c r="B42" s="22"/>
    </row>
    <row r="43" spans="2:4" ht="25.5" customHeight="1">
      <c r="B43" s="62" t="s">
        <v>123</v>
      </c>
      <c r="C43" s="61" t="s">
        <v>122</v>
      </c>
      <c r="D43" s="21"/>
    </row>
    <row r="44" spans="2:4" ht="25.5" customHeight="1">
      <c r="B44" s="62" t="s">
        <v>124</v>
      </c>
      <c r="C44" s="61" t="s">
        <v>127</v>
      </c>
      <c r="D44" s="166">
        <v>118864.65</v>
      </c>
    </row>
    <row r="45" spans="3:4" ht="20.25">
      <c r="C45" s="53" t="s">
        <v>126</v>
      </c>
      <c r="D45" s="54">
        <f>D41+D43-D44</f>
        <v>334426.26</v>
      </c>
    </row>
  </sheetData>
  <sheetProtection/>
  <mergeCells count="3">
    <mergeCell ref="B2:D2"/>
    <mergeCell ref="B3:D3"/>
    <mergeCell ref="B4:D4"/>
  </mergeCells>
  <printOptions/>
  <pageMargins left="0.7" right="0.7" top="0.75" bottom="0.75" header="0.3" footer="0.3"/>
  <pageSetup orientation="landscape" paperSize="9"/>
</worksheet>
</file>

<file path=xl/worksheets/sheet2.xml><?xml version="1.0" encoding="utf-8"?>
<worksheet xmlns="http://schemas.openxmlformats.org/spreadsheetml/2006/main" xmlns:r="http://schemas.openxmlformats.org/officeDocument/2006/relationships">
  <dimension ref="B2:G12"/>
  <sheetViews>
    <sheetView showGridLines="0" zoomScale="144" zoomScaleNormal="144" zoomScalePageLayoutView="0" workbookViewId="0" topLeftCell="A1">
      <selection activeCell="E10" sqref="E10"/>
    </sheetView>
  </sheetViews>
  <sheetFormatPr defaultColWidth="9.00390625" defaultRowHeight="15.75"/>
  <cols>
    <col min="1" max="1" width="2.375" style="0" customWidth="1"/>
    <col min="2" max="2" width="5.50390625" style="0" customWidth="1"/>
    <col min="3" max="3" width="30.00390625" style="0" customWidth="1"/>
    <col min="4" max="4" width="10.00390625" style="0" customWidth="1"/>
    <col min="5" max="5" width="21.50390625" style="0" customWidth="1"/>
    <col min="6" max="7" width="20.875" style="0" customWidth="1"/>
    <col min="8" max="16384" width="11.00390625" style="0" customWidth="1"/>
  </cols>
  <sheetData>
    <row r="1" ht="12.75" customHeight="1"/>
    <row r="2" spans="2:7" ht="15.75">
      <c r="B2" s="123" t="s">
        <v>48</v>
      </c>
      <c r="C2" s="124"/>
      <c r="D2" s="124"/>
      <c r="E2" s="124"/>
      <c r="F2" s="124"/>
      <c r="G2" s="125"/>
    </row>
    <row r="3" spans="2:7" ht="52.5" customHeight="1">
      <c r="B3" s="3" t="s">
        <v>26</v>
      </c>
      <c r="C3" s="4" t="s">
        <v>35</v>
      </c>
      <c r="D3" s="4" t="s">
        <v>27</v>
      </c>
      <c r="E3" s="4" t="s">
        <v>45</v>
      </c>
      <c r="F3" s="4" t="s">
        <v>46</v>
      </c>
      <c r="G3" s="4" t="s">
        <v>47</v>
      </c>
    </row>
    <row r="4" spans="2:7" ht="25.5" customHeight="1">
      <c r="B4" s="5">
        <v>1</v>
      </c>
      <c r="C4" s="6" t="s">
        <v>28</v>
      </c>
      <c r="D4" s="7">
        <v>2014</v>
      </c>
      <c r="E4" s="8"/>
      <c r="F4" s="8"/>
      <c r="G4" s="1">
        <f aca="true" t="shared" si="0" ref="G4:G9">E4-F4</f>
        <v>0</v>
      </c>
    </row>
    <row r="5" spans="2:7" ht="25.5" customHeight="1">
      <c r="B5" s="5">
        <v>2</v>
      </c>
      <c r="C5" s="6" t="s">
        <v>29</v>
      </c>
      <c r="D5" s="7">
        <v>2015</v>
      </c>
      <c r="E5" s="8"/>
      <c r="F5" s="8"/>
      <c r="G5" s="1">
        <f t="shared" si="0"/>
        <v>0</v>
      </c>
    </row>
    <row r="6" spans="2:7" ht="25.5" customHeight="1">
      <c r="B6" s="5">
        <v>3</v>
      </c>
      <c r="C6" s="6" t="s">
        <v>30</v>
      </c>
      <c r="D6" s="7">
        <v>2016</v>
      </c>
      <c r="E6" s="8"/>
      <c r="F6" s="8"/>
      <c r="G6" s="1">
        <f t="shared" si="0"/>
        <v>0</v>
      </c>
    </row>
    <row r="7" spans="2:7" ht="25.5" customHeight="1">
      <c r="B7" s="5">
        <v>4</v>
      </c>
      <c r="C7" s="6" t="s">
        <v>31</v>
      </c>
      <c r="D7" s="7">
        <v>2017</v>
      </c>
      <c r="E7" s="8"/>
      <c r="F7" s="8"/>
      <c r="G7" s="1">
        <f t="shared" si="0"/>
        <v>0</v>
      </c>
    </row>
    <row r="8" spans="2:7" ht="25.5" customHeight="1">
      <c r="B8" s="5">
        <v>5</v>
      </c>
      <c r="C8" s="6" t="s">
        <v>33</v>
      </c>
      <c r="D8" s="7">
        <v>2018</v>
      </c>
      <c r="E8" s="8"/>
      <c r="F8" s="8"/>
      <c r="G8" s="1">
        <f t="shared" si="0"/>
        <v>0</v>
      </c>
    </row>
    <row r="9" spans="2:7" ht="25.5" customHeight="1">
      <c r="B9" s="5">
        <v>6</v>
      </c>
      <c r="C9" s="6" t="s">
        <v>34</v>
      </c>
      <c r="D9" s="7">
        <v>2019</v>
      </c>
      <c r="E9" s="8"/>
      <c r="F9" s="8"/>
      <c r="G9" s="1">
        <f t="shared" si="0"/>
        <v>0</v>
      </c>
    </row>
    <row r="10" spans="2:7" ht="15.75">
      <c r="B10" s="122" t="s">
        <v>32</v>
      </c>
      <c r="C10" s="122"/>
      <c r="D10" s="122"/>
      <c r="E10" s="2">
        <f>SUM(E4:E9)</f>
        <v>0</v>
      </c>
      <c r="F10" s="2">
        <f>SUM(F4:F9)</f>
        <v>0</v>
      </c>
      <c r="G10" s="2">
        <f>SUM(G4:G9)</f>
        <v>0</v>
      </c>
    </row>
    <row r="12" ht="15.75">
      <c r="B12" t="s">
        <v>49</v>
      </c>
    </row>
  </sheetData>
  <sheetProtection/>
  <mergeCells count="2">
    <mergeCell ref="B10:D10"/>
    <mergeCell ref="B2:G2"/>
  </mergeCells>
  <printOptions/>
  <pageMargins left="0.7" right="0.7" top="0.75" bottom="0.75" header="0.3" footer="0.3"/>
  <pageSetup orientation="landscape" paperSize="9"/>
</worksheet>
</file>

<file path=xl/worksheets/sheet3.xml><?xml version="1.0" encoding="utf-8"?>
<worksheet xmlns="http://schemas.openxmlformats.org/spreadsheetml/2006/main" xmlns:r="http://schemas.openxmlformats.org/officeDocument/2006/relationships">
  <sheetPr>
    <pageSetUpPr fitToPage="1"/>
  </sheetPr>
  <dimension ref="B2:G89"/>
  <sheetViews>
    <sheetView showGridLines="0" zoomScale="112" zoomScaleNormal="112" workbookViewId="0" topLeftCell="A34">
      <selection activeCell="E57" sqref="E57"/>
    </sheetView>
  </sheetViews>
  <sheetFormatPr defaultColWidth="10.875" defaultRowHeight="15.75"/>
  <cols>
    <col min="1" max="1" width="3.50390625" style="9" customWidth="1"/>
    <col min="2" max="2" width="114.625" style="9" customWidth="1"/>
    <col min="3" max="3" width="10.125" style="9" customWidth="1"/>
    <col min="4" max="4" width="20.625" style="9" customWidth="1"/>
    <col min="5" max="5" width="24.625" style="9" customWidth="1"/>
    <col min="6" max="6" width="16.625" style="9" customWidth="1"/>
    <col min="7" max="7" width="1.875" style="9" customWidth="1"/>
    <col min="8" max="16384" width="10.875" style="9" customWidth="1"/>
  </cols>
  <sheetData>
    <row r="1" ht="9" customHeight="1"/>
    <row r="2" spans="2:7" ht="16.5" thickBot="1">
      <c r="B2" s="86"/>
      <c r="C2" s="87" t="s">
        <v>10</v>
      </c>
      <c r="D2" s="87"/>
      <c r="E2" s="87"/>
      <c r="F2" s="87"/>
      <c r="G2" s="88"/>
    </row>
    <row r="3" spans="2:7" ht="16.5" thickBot="1">
      <c r="B3" s="89" t="s">
        <v>37</v>
      </c>
      <c r="C3" s="90">
        <f>C6+2</f>
        <v>2023</v>
      </c>
      <c r="D3" s="91"/>
      <c r="E3" s="92"/>
      <c r="F3" s="92"/>
      <c r="G3" s="93"/>
    </row>
    <row r="4" spans="2:7" ht="9" customHeight="1">
      <c r="B4" s="94"/>
      <c r="C4" s="92"/>
      <c r="D4" s="92"/>
      <c r="E4" s="92"/>
      <c r="F4" s="92"/>
      <c r="G4" s="93"/>
    </row>
    <row r="5" spans="2:7" ht="15.75">
      <c r="B5" s="94"/>
      <c r="C5" s="91" t="s">
        <v>10</v>
      </c>
      <c r="D5" s="91"/>
      <c r="E5" s="91" t="s">
        <v>11</v>
      </c>
      <c r="F5" s="95" t="s">
        <v>13</v>
      </c>
      <c r="G5" s="93"/>
    </row>
    <row r="6" spans="2:7" ht="18">
      <c r="B6" s="96" t="s">
        <v>39</v>
      </c>
      <c r="C6" s="97">
        <f>'Tabella 1 - DM 17-3-2020'!B14</f>
        <v>2021</v>
      </c>
      <c r="D6" s="91"/>
      <c r="E6" s="98">
        <v>872</v>
      </c>
      <c r="F6" s="99" t="str">
        <f>'Tabella 1 - DM 17-3-2020'!E15</f>
        <v>a</v>
      </c>
      <c r="G6" s="93"/>
    </row>
    <row r="7" spans="2:7" ht="7.5" customHeight="1">
      <c r="B7" s="94"/>
      <c r="C7" s="92"/>
      <c r="D7" s="92"/>
      <c r="E7" s="100"/>
      <c r="F7" s="92"/>
      <c r="G7" s="93"/>
    </row>
    <row r="8" spans="2:7" ht="15.75">
      <c r="B8" s="94"/>
      <c r="C8" s="91" t="s">
        <v>12</v>
      </c>
      <c r="D8" s="91"/>
      <c r="E8" s="91" t="s">
        <v>11</v>
      </c>
      <c r="F8" s="92"/>
      <c r="G8" s="93"/>
    </row>
    <row r="9" spans="2:7" ht="20.25">
      <c r="B9" s="96" t="s">
        <v>130</v>
      </c>
      <c r="C9" s="97">
        <f>C6</f>
        <v>2021</v>
      </c>
      <c r="D9" s="101" t="s">
        <v>40</v>
      </c>
      <c r="E9" s="102">
        <f>'Spese di personale-Dettaglio'!D45</f>
        <v>334426.26</v>
      </c>
      <c r="F9" s="103" t="s">
        <v>51</v>
      </c>
      <c r="G9" s="93"/>
    </row>
    <row r="10" spans="2:7" ht="9" customHeight="1">
      <c r="B10" s="104"/>
      <c r="C10" s="92"/>
      <c r="D10" s="92"/>
      <c r="E10" s="92"/>
      <c r="F10" s="92"/>
      <c r="G10" s="93"/>
    </row>
    <row r="11" spans="2:7" ht="16.5" customHeight="1">
      <c r="B11" s="105" t="s">
        <v>128</v>
      </c>
      <c r="C11" s="92"/>
      <c r="D11" s="101" t="s">
        <v>138</v>
      </c>
      <c r="E11" s="167">
        <v>301635.6</v>
      </c>
      <c r="F11" s="92"/>
      <c r="G11" s="93"/>
    </row>
    <row r="12" spans="2:7" ht="9" customHeight="1">
      <c r="B12" s="104"/>
      <c r="C12" s="92"/>
      <c r="D12" s="92"/>
      <c r="E12" s="92"/>
      <c r="F12" s="92"/>
      <c r="G12" s="93"/>
    </row>
    <row r="13" spans="2:7" ht="15.75">
      <c r="B13" s="135" t="s">
        <v>129</v>
      </c>
      <c r="C13" s="97">
        <f>C9-2</f>
        <v>2019</v>
      </c>
      <c r="D13" s="91"/>
      <c r="E13" s="168">
        <v>2777874.67</v>
      </c>
      <c r="F13" s="92"/>
      <c r="G13" s="93"/>
    </row>
    <row r="14" spans="2:7" ht="15.75">
      <c r="B14" s="136"/>
      <c r="C14" s="97">
        <f>C9-1</f>
        <v>2020</v>
      </c>
      <c r="D14" s="91"/>
      <c r="E14" s="168">
        <v>2620703.07</v>
      </c>
      <c r="F14" s="92"/>
      <c r="G14" s="93"/>
    </row>
    <row r="15" spans="2:7" ht="15.75">
      <c r="B15" s="136"/>
      <c r="C15" s="97">
        <f>C9</f>
        <v>2021</v>
      </c>
      <c r="D15" s="91"/>
      <c r="E15" s="168">
        <v>2170256.51</v>
      </c>
      <c r="F15" s="92"/>
      <c r="G15" s="93"/>
    </row>
    <row r="16" spans="2:7" ht="9" customHeight="1">
      <c r="B16" s="94"/>
      <c r="C16" s="92"/>
      <c r="D16" s="92"/>
      <c r="E16" s="92"/>
      <c r="F16" s="92"/>
      <c r="G16" s="93"/>
    </row>
    <row r="17" spans="2:7" ht="15.75">
      <c r="B17" s="96" t="s">
        <v>41</v>
      </c>
      <c r="C17" s="92"/>
      <c r="D17" s="92"/>
      <c r="E17" s="102">
        <f>AVERAGE(E13:E15)</f>
        <v>2522944.75</v>
      </c>
      <c r="F17" s="92"/>
      <c r="G17" s="93"/>
    </row>
    <row r="18" spans="2:7" ht="9" customHeight="1">
      <c r="B18" s="94"/>
      <c r="C18" s="92"/>
      <c r="D18" s="92"/>
      <c r="E18" s="92"/>
      <c r="F18" s="92"/>
      <c r="G18" s="93"/>
    </row>
    <row r="19" spans="2:7" ht="15.75">
      <c r="B19" s="96" t="s">
        <v>131</v>
      </c>
      <c r="C19" s="97">
        <f>C9</f>
        <v>2021</v>
      </c>
      <c r="D19" s="91"/>
      <c r="E19" s="168">
        <v>46526.68</v>
      </c>
      <c r="F19" s="92"/>
      <c r="G19" s="93"/>
    </row>
    <row r="20" spans="2:7" ht="9" customHeight="1">
      <c r="B20" s="94"/>
      <c r="C20" s="92"/>
      <c r="D20" s="92"/>
      <c r="E20" s="92"/>
      <c r="F20" s="92"/>
      <c r="G20" s="93"/>
    </row>
    <row r="21" spans="2:7" ht="20.25">
      <c r="B21" s="96" t="s">
        <v>36</v>
      </c>
      <c r="C21" s="92"/>
      <c r="D21" s="101" t="s">
        <v>132</v>
      </c>
      <c r="E21" s="102">
        <f>E17-E19</f>
        <v>2476418.07</v>
      </c>
      <c r="F21" s="92"/>
      <c r="G21" s="93"/>
    </row>
    <row r="22" spans="2:7" ht="9" customHeight="1">
      <c r="B22" s="94"/>
      <c r="C22" s="92"/>
      <c r="D22" s="92"/>
      <c r="E22" s="92"/>
      <c r="F22" s="92"/>
      <c r="G22" s="93"/>
    </row>
    <row r="23" spans="2:7" ht="20.25">
      <c r="B23" s="96" t="s">
        <v>139</v>
      </c>
      <c r="C23" s="101"/>
      <c r="D23" s="101" t="s">
        <v>133</v>
      </c>
      <c r="E23" s="92"/>
      <c r="F23" s="110">
        <f>E9/E21</f>
        <v>0.13504434653071323</v>
      </c>
      <c r="G23" s="93"/>
    </row>
    <row r="24" spans="2:7" ht="9" customHeight="1">
      <c r="B24" s="94"/>
      <c r="C24" s="91"/>
      <c r="D24" s="91"/>
      <c r="E24" s="92"/>
      <c r="F24" s="92"/>
      <c r="G24" s="93"/>
    </row>
    <row r="25" spans="2:7" ht="20.25">
      <c r="B25" s="96" t="s">
        <v>38</v>
      </c>
      <c r="C25" s="101"/>
      <c r="D25" s="101" t="s">
        <v>134</v>
      </c>
      <c r="E25" s="92"/>
      <c r="F25" s="110">
        <f>'Tabella 1 - DM 17-3-2020'!D15</f>
        <v>0.295</v>
      </c>
      <c r="G25" s="106">
        <f>IF(E23&gt;E25,"ALT","")</f>
      </c>
    </row>
    <row r="26" spans="2:7" ht="9" customHeight="1">
      <c r="B26" s="94"/>
      <c r="C26" s="92"/>
      <c r="D26" s="92"/>
      <c r="E26" s="92"/>
      <c r="F26" s="92"/>
      <c r="G26" s="93"/>
    </row>
    <row r="27" spans="2:7" ht="19.5" customHeight="1">
      <c r="B27" s="96" t="s">
        <v>43</v>
      </c>
      <c r="C27" s="101"/>
      <c r="D27" s="101" t="s">
        <v>135</v>
      </c>
      <c r="E27" s="92"/>
      <c r="F27" s="110">
        <f>'Tabella 3 - DM 17-3-2020'!D15</f>
        <v>0.335</v>
      </c>
      <c r="G27" s="93"/>
    </row>
    <row r="28" spans="2:7" ht="9" customHeight="1">
      <c r="B28" s="107"/>
      <c r="C28" s="108"/>
      <c r="D28" s="108"/>
      <c r="E28" s="108"/>
      <c r="F28" s="108"/>
      <c r="G28" s="109"/>
    </row>
    <row r="29" spans="2:7" ht="9" customHeight="1">
      <c r="B29" s="112"/>
      <c r="C29" s="112"/>
      <c r="D29" s="112"/>
      <c r="E29" s="112"/>
      <c r="F29" s="112"/>
      <c r="G29" s="112"/>
    </row>
    <row r="30" spans="2:7" ht="9" customHeight="1">
      <c r="B30" s="86"/>
      <c r="C30" s="111"/>
      <c r="D30" s="111"/>
      <c r="E30" s="111"/>
      <c r="F30" s="111"/>
      <c r="G30" s="88"/>
    </row>
    <row r="31" spans="2:7" ht="15.75" customHeight="1">
      <c r="B31" s="132" t="s">
        <v>164</v>
      </c>
      <c r="C31" s="133"/>
      <c r="D31" s="133"/>
      <c r="E31" s="133"/>
      <c r="F31" s="133"/>
      <c r="G31" s="134"/>
    </row>
    <row r="32" spans="2:7" ht="9" customHeight="1">
      <c r="B32" s="107"/>
      <c r="C32" s="108"/>
      <c r="D32" s="108"/>
      <c r="E32" s="108"/>
      <c r="F32" s="108"/>
      <c r="G32" s="109"/>
    </row>
    <row r="33" spans="2:7" ht="22.5" customHeight="1">
      <c r="B33" s="139" t="str">
        <f>IF((F23&lt;F25),"ENTE VIRTUOSO","")</f>
        <v>ENTE VIRTUOSO</v>
      </c>
      <c r="C33" s="127"/>
      <c r="D33" s="127"/>
      <c r="E33" s="127"/>
      <c r="F33" s="127"/>
      <c r="G33" s="128"/>
    </row>
    <row r="34" spans="2:7" ht="24" customHeight="1">
      <c r="B34" s="126">
        <f>IF(AND(F23&gt;F25,F23&lt;F27),"ENTE INTERMEDIO","")</f>
      </c>
      <c r="C34" s="127"/>
      <c r="D34" s="127"/>
      <c r="E34" s="127"/>
      <c r="F34" s="127"/>
      <c r="G34" s="128"/>
    </row>
    <row r="35" spans="2:7" ht="21.75" customHeight="1">
      <c r="B35" s="129">
        <f>IF((F23&gt;F27),"ENTE NON VIRTUOSO","")</f>
      </c>
      <c r="C35" s="130"/>
      <c r="D35" s="130"/>
      <c r="E35" s="130"/>
      <c r="F35" s="130"/>
      <c r="G35" s="131"/>
    </row>
    <row r="36" spans="2:7" ht="9" customHeight="1">
      <c r="B36" s="107"/>
      <c r="C36" s="108"/>
      <c r="D36" s="108"/>
      <c r="E36" s="108"/>
      <c r="F36" s="108"/>
      <c r="G36" s="109"/>
    </row>
    <row r="37" spans="2:7" ht="9" customHeight="1">
      <c r="B37" s="10"/>
      <c r="C37" s="10"/>
      <c r="D37" s="10"/>
      <c r="E37" s="10"/>
      <c r="F37" s="10"/>
      <c r="G37" s="10"/>
    </row>
    <row r="38" spans="2:7" ht="9" customHeight="1">
      <c r="B38" s="10"/>
      <c r="C38" s="10"/>
      <c r="D38" s="10"/>
      <c r="E38" s="10"/>
      <c r="F38" s="10"/>
      <c r="G38" s="10"/>
    </row>
    <row r="39" spans="2:7" ht="21.75" customHeight="1">
      <c r="B39" s="139" t="s">
        <v>145</v>
      </c>
      <c r="C39" s="140"/>
      <c r="D39" s="140"/>
      <c r="E39" s="140"/>
      <c r="F39" s="141"/>
      <c r="G39" s="142"/>
    </row>
    <row r="40" spans="2:7" ht="9" customHeight="1">
      <c r="B40" s="12"/>
      <c r="C40" s="10"/>
      <c r="D40" s="10"/>
      <c r="E40" s="10"/>
      <c r="F40" s="10"/>
      <c r="G40" s="11"/>
    </row>
    <row r="41" spans="2:7" ht="20.25">
      <c r="B41" s="59" t="s">
        <v>146</v>
      </c>
      <c r="C41" s="37"/>
      <c r="D41" s="37" t="s">
        <v>136</v>
      </c>
      <c r="E41" s="35">
        <f>IF(F23&lt;F25,((E21*F25)-E9),"")</f>
        <v>396117.0706499999</v>
      </c>
      <c r="F41" s="10"/>
      <c r="G41" s="38"/>
    </row>
    <row r="42" spans="2:7" ht="9.75" customHeight="1">
      <c r="B42" s="12"/>
      <c r="C42" s="37"/>
      <c r="D42" s="37"/>
      <c r="E42" s="10"/>
      <c r="F42" s="10"/>
      <c r="G42" s="11"/>
    </row>
    <row r="43" spans="2:7" ht="20.25">
      <c r="B43" s="59" t="s">
        <v>147</v>
      </c>
      <c r="C43" s="37"/>
      <c r="D43" s="37" t="s">
        <v>143</v>
      </c>
      <c r="E43" s="63">
        <f>IF(B33="ENTE VIRTUOSO",E9+E41,"")</f>
        <v>730543.3306499999</v>
      </c>
      <c r="F43" s="10"/>
      <c r="G43" s="38"/>
    </row>
    <row r="44" spans="2:7" ht="9.75" customHeight="1">
      <c r="B44" s="12"/>
      <c r="C44" s="37"/>
      <c r="D44" s="37"/>
      <c r="E44" s="10"/>
      <c r="F44" s="10"/>
      <c r="G44" s="11"/>
    </row>
    <row r="45" spans="2:7" ht="20.25">
      <c r="B45" s="59" t="s">
        <v>148</v>
      </c>
      <c r="C45" s="14">
        <f>C3</f>
        <v>2023</v>
      </c>
      <c r="D45" s="37" t="s">
        <v>137</v>
      </c>
      <c r="E45" s="10"/>
      <c r="F45" s="16">
        <f>IF(E41="","",('Tabella 2 - DM 17-3-2020'!G15))</f>
        <v>0.34</v>
      </c>
      <c r="G45" s="11"/>
    </row>
    <row r="46" spans="2:7" ht="9" customHeight="1">
      <c r="B46" s="12"/>
      <c r="C46" s="10"/>
      <c r="D46" s="37"/>
      <c r="E46" s="10"/>
      <c r="F46" s="10"/>
      <c r="G46" s="11"/>
    </row>
    <row r="47" spans="2:7" ht="20.25">
      <c r="B47" s="59" t="s">
        <v>149</v>
      </c>
      <c r="C47" s="37"/>
      <c r="D47" s="37" t="s">
        <v>50</v>
      </c>
      <c r="E47" s="63">
        <f>IF(E41="","",(E11*F45))</f>
        <v>102556.104</v>
      </c>
      <c r="F47" s="10"/>
      <c r="G47" s="38"/>
    </row>
    <row r="48" spans="2:7" ht="7.5" customHeight="1">
      <c r="B48" s="12"/>
      <c r="C48" s="10"/>
      <c r="D48" s="10"/>
      <c r="E48" s="10"/>
      <c r="F48" s="10"/>
      <c r="G48" s="11"/>
    </row>
    <row r="49" spans="2:7" ht="20.25">
      <c r="B49" s="59" t="s">
        <v>150</v>
      </c>
      <c r="C49" s="37"/>
      <c r="D49" s="37" t="s">
        <v>51</v>
      </c>
      <c r="E49" s="63">
        <f>'Resti assunzionali'!G10</f>
        <v>0</v>
      </c>
      <c r="F49" s="10"/>
      <c r="G49" s="11"/>
    </row>
    <row r="50" spans="2:7" ht="7.5" customHeight="1">
      <c r="B50" s="12"/>
      <c r="C50" s="10"/>
      <c r="D50" s="10"/>
      <c r="E50" s="10"/>
      <c r="F50" s="10"/>
      <c r="G50" s="11"/>
    </row>
    <row r="51" spans="2:7" ht="20.25">
      <c r="B51" s="60" t="s">
        <v>151</v>
      </c>
      <c r="C51" s="37"/>
      <c r="D51" s="37" t="s">
        <v>140</v>
      </c>
      <c r="E51" s="67">
        <f>IF(E49&gt;E47,E49,E47)</f>
        <v>102556.104</v>
      </c>
      <c r="F51" s="10"/>
      <c r="G51" s="11"/>
    </row>
    <row r="52" spans="2:7" ht="9" customHeight="1">
      <c r="B52" s="12"/>
      <c r="C52" s="10"/>
      <c r="D52" s="10"/>
      <c r="E52" s="10"/>
      <c r="F52" s="10"/>
      <c r="G52" s="11"/>
    </row>
    <row r="53" spans="2:7" ht="20.25">
      <c r="B53" s="59" t="s">
        <v>152</v>
      </c>
      <c r="C53" s="37"/>
      <c r="D53" s="37" t="s">
        <v>144</v>
      </c>
      <c r="E53" s="63">
        <f>IF(B33="ENTE VIRTUOSO",E11+E51,"")</f>
        <v>404191.70399999997</v>
      </c>
      <c r="F53" s="10"/>
      <c r="G53" s="11"/>
    </row>
    <row r="54" spans="2:7" ht="9" customHeight="1">
      <c r="B54" s="12"/>
      <c r="C54" s="10"/>
      <c r="D54" s="10"/>
      <c r="E54" s="10"/>
      <c r="F54" s="10"/>
      <c r="G54" s="11"/>
    </row>
    <row r="55" spans="2:7" ht="20.25">
      <c r="B55" s="59" t="s">
        <v>153</v>
      </c>
      <c r="C55" s="37"/>
      <c r="D55" s="37" t="s">
        <v>141</v>
      </c>
      <c r="E55" s="63">
        <f>IF(E53&lt;E43,E53,E43)</f>
        <v>404191.70399999997</v>
      </c>
      <c r="F55" s="10"/>
      <c r="G55" s="11"/>
    </row>
    <row r="56" spans="2:7" ht="9" customHeight="1" thickBot="1">
      <c r="B56" s="12"/>
      <c r="C56" s="10"/>
      <c r="D56" s="10"/>
      <c r="E56" s="10"/>
      <c r="F56" s="10"/>
      <c r="G56" s="11"/>
    </row>
    <row r="57" spans="2:7" ht="21" customHeight="1">
      <c r="B57" s="36" t="s">
        <v>42</v>
      </c>
      <c r="C57" s="64">
        <f>C3</f>
        <v>2023</v>
      </c>
      <c r="D57" s="66" t="s">
        <v>142</v>
      </c>
      <c r="E57" s="75">
        <f>IF(E41="",E11,(E55))</f>
        <v>404191.70399999997</v>
      </c>
      <c r="F57" s="42"/>
      <c r="G57" s="17"/>
    </row>
    <row r="58" spans="2:7" ht="21" customHeight="1">
      <c r="B58" s="73"/>
      <c r="C58" s="76"/>
      <c r="D58" s="37"/>
      <c r="E58" s="74"/>
      <c r="F58" s="43"/>
      <c r="G58" s="10"/>
    </row>
    <row r="59" spans="2:7" ht="21.75" customHeight="1">
      <c r="B59" s="126" t="s">
        <v>154</v>
      </c>
      <c r="C59" s="143"/>
      <c r="D59" s="143"/>
      <c r="E59" s="143"/>
      <c r="F59" s="144"/>
      <c r="G59" s="145"/>
    </row>
    <row r="60" spans="2:7" ht="18.75" customHeight="1">
      <c r="B60" s="157" t="s">
        <v>159</v>
      </c>
      <c r="C60" s="158"/>
      <c r="D60" s="158"/>
      <c r="E60" s="158"/>
      <c r="F60" s="158"/>
      <c r="G60" s="159"/>
    </row>
    <row r="61" spans="2:7" ht="18.75" customHeight="1">
      <c r="B61" s="160"/>
      <c r="C61" s="158"/>
      <c r="D61" s="158"/>
      <c r="E61" s="158"/>
      <c r="F61" s="158"/>
      <c r="G61" s="159"/>
    </row>
    <row r="62" spans="2:7" ht="18.75" customHeight="1">
      <c r="B62" s="160"/>
      <c r="C62" s="158"/>
      <c r="D62" s="158"/>
      <c r="E62" s="158"/>
      <c r="F62" s="158"/>
      <c r="G62" s="159"/>
    </row>
    <row r="63" spans="2:7" ht="18.75" customHeight="1">
      <c r="B63" s="160"/>
      <c r="C63" s="158"/>
      <c r="D63" s="158"/>
      <c r="E63" s="158"/>
      <c r="F63" s="158"/>
      <c r="G63" s="159"/>
    </row>
    <row r="64" spans="2:7" ht="18.75" customHeight="1">
      <c r="B64" s="77"/>
      <c r="C64" s="78"/>
      <c r="D64" s="78"/>
      <c r="E64" s="78"/>
      <c r="F64" s="72"/>
      <c r="G64" s="79"/>
    </row>
    <row r="65" spans="2:7" ht="15.75">
      <c r="B65" s="68" t="s">
        <v>156</v>
      </c>
      <c r="C65" s="14">
        <f>C14</f>
        <v>2020</v>
      </c>
      <c r="D65" s="13"/>
      <c r="E65" s="15">
        <f>IF(B34="ENTE INTERMEDIO",E14,"")</f>
      </c>
      <c r="F65" s="10"/>
      <c r="G65" s="11"/>
    </row>
    <row r="66" spans="2:7" ht="15.75">
      <c r="B66" s="68" t="s">
        <v>156</v>
      </c>
      <c r="C66" s="14">
        <f>C15</f>
        <v>2021</v>
      </c>
      <c r="D66" s="13"/>
      <c r="E66" s="15">
        <f>IF(B34="ENTE INTERMEDIO",E15,"")</f>
      </c>
      <c r="F66" s="10"/>
      <c r="G66" s="11"/>
    </row>
    <row r="67" spans="2:7" ht="15.75">
      <c r="B67" s="83" t="s">
        <v>157</v>
      </c>
      <c r="C67" s="14">
        <f>C6+1</f>
        <v>2022</v>
      </c>
      <c r="D67" s="13"/>
      <c r="E67" s="58"/>
      <c r="F67" s="10"/>
      <c r="G67" s="11"/>
    </row>
    <row r="68" spans="2:7" ht="9" customHeight="1">
      <c r="B68" s="12"/>
      <c r="C68" s="10"/>
      <c r="D68" s="10"/>
      <c r="E68" s="10"/>
      <c r="F68" s="10"/>
      <c r="G68" s="11"/>
    </row>
    <row r="69" spans="2:7" ht="15.75">
      <c r="B69" s="59" t="s">
        <v>41</v>
      </c>
      <c r="C69" s="10"/>
      <c r="D69" s="10"/>
      <c r="E69" s="15">
        <f>IF(B34="ENTE INTERMEDIO",AVERAGE(E65:E67),"")</f>
      </c>
      <c r="F69" s="10"/>
      <c r="G69" s="11"/>
    </row>
    <row r="70" spans="2:7" ht="9" customHeight="1">
      <c r="B70" s="12"/>
      <c r="C70" s="10"/>
      <c r="D70" s="10"/>
      <c r="E70" s="10"/>
      <c r="F70" s="10"/>
      <c r="G70" s="11"/>
    </row>
    <row r="71" spans="2:7" ht="15.75">
      <c r="B71" s="59" t="s">
        <v>131</v>
      </c>
      <c r="C71" s="14">
        <f>C6+1</f>
        <v>2022</v>
      </c>
      <c r="D71" s="13"/>
      <c r="E71" s="58"/>
      <c r="F71" s="10"/>
      <c r="G71" s="11"/>
    </row>
    <row r="72" spans="2:7" ht="9" customHeight="1">
      <c r="B72" s="12"/>
      <c r="C72" s="10"/>
      <c r="D72" s="10"/>
      <c r="E72" s="10"/>
      <c r="F72" s="10"/>
      <c r="G72" s="11"/>
    </row>
    <row r="73" spans="2:7" ht="20.25">
      <c r="B73" s="59" t="s">
        <v>36</v>
      </c>
      <c r="C73" s="10"/>
      <c r="D73" s="37" t="s">
        <v>161</v>
      </c>
      <c r="E73" s="15">
        <f>IF(B34="ENTE INTERMEDIO",(E69-E71),"")</f>
      </c>
      <c r="F73" s="10"/>
      <c r="G73" s="11"/>
    </row>
    <row r="74" spans="2:7" ht="9" customHeight="1">
      <c r="B74" s="12"/>
      <c r="C74" s="10"/>
      <c r="D74" s="10"/>
      <c r="E74" s="10"/>
      <c r="F74" s="10"/>
      <c r="G74" s="11"/>
    </row>
    <row r="75" spans="2:7" ht="20.25">
      <c r="B75" s="59" t="s">
        <v>160</v>
      </c>
      <c r="C75" s="37"/>
      <c r="D75" s="37" t="s">
        <v>162</v>
      </c>
      <c r="E75" s="16">
        <f>IF(B34="ENTE INTERMEDIO",F23,"")</f>
      </c>
      <c r="F75" s="10"/>
      <c r="G75" s="11"/>
    </row>
    <row r="76" spans="2:7" ht="18.75" customHeight="1">
      <c r="B76" s="84"/>
      <c r="C76" s="78"/>
      <c r="D76" s="78"/>
      <c r="E76" s="78"/>
      <c r="F76" s="72"/>
      <c r="G76" s="79"/>
    </row>
    <row r="77" spans="2:7" ht="30" customHeight="1">
      <c r="B77" s="85" t="s">
        <v>158</v>
      </c>
      <c r="C77" s="80">
        <f>C3</f>
        <v>2023</v>
      </c>
      <c r="D77" s="37" t="s">
        <v>163</v>
      </c>
      <c r="E77" s="81">
        <f>IF(B34="ENTE INTERMEDIO",(E73*E75),"")</f>
      </c>
      <c r="F77" s="82"/>
      <c r="G77" s="17"/>
    </row>
    <row r="78" spans="2:7" ht="18.75" customHeight="1">
      <c r="B78" s="69"/>
      <c r="C78" s="70"/>
      <c r="D78" s="70"/>
      <c r="E78" s="70"/>
      <c r="F78" s="71"/>
      <c r="G78" s="72"/>
    </row>
    <row r="79" spans="2:7" ht="21.75" customHeight="1">
      <c r="B79" s="146" t="s">
        <v>155</v>
      </c>
      <c r="C79" s="147"/>
      <c r="D79" s="147"/>
      <c r="E79" s="147"/>
      <c r="F79" s="148"/>
      <c r="G79" s="149"/>
    </row>
    <row r="80" spans="2:7" ht="18.75" customHeight="1">
      <c r="B80" s="150">
        <f>IF(B35="ENTE NON VIRTUOSO","L'ente adotta un percorso di graduale riduzione annuale del rapporto spesa personale/entrate correnti fino al conseguire nell'anno 2025 il valore soglia anche applicando un turn over inferiore al 100%.","")</f>
      </c>
      <c r="C80" s="151"/>
      <c r="D80" s="151"/>
      <c r="E80" s="151"/>
      <c r="F80" s="151"/>
      <c r="G80" s="152"/>
    </row>
    <row r="81" spans="2:7" ht="18.75" customHeight="1">
      <c r="B81" s="153"/>
      <c r="C81" s="151"/>
      <c r="D81" s="151"/>
      <c r="E81" s="151"/>
      <c r="F81" s="151"/>
      <c r="G81" s="152"/>
    </row>
    <row r="82" spans="2:7" ht="18.75" customHeight="1">
      <c r="B82" s="154"/>
      <c r="C82" s="155"/>
      <c r="D82" s="155"/>
      <c r="E82" s="155"/>
      <c r="F82" s="155"/>
      <c r="G82" s="156"/>
    </row>
    <row r="83" spans="2:7" ht="18.75" customHeight="1">
      <c r="B83" s="69"/>
      <c r="C83" s="70"/>
      <c r="D83" s="70"/>
      <c r="E83" s="70"/>
      <c r="F83" s="71"/>
      <c r="G83" s="72"/>
    </row>
    <row r="84" ht="18">
      <c r="B84" s="65"/>
    </row>
    <row r="85" spans="2:5" ht="15.75">
      <c r="B85" s="137"/>
      <c r="C85" s="138"/>
      <c r="D85" s="138"/>
      <c r="E85" s="138"/>
    </row>
    <row r="86" ht="15.75">
      <c r="B86" s="39"/>
    </row>
    <row r="87" ht="15.75">
      <c r="B87" s="39"/>
    </row>
    <row r="88" ht="15.75">
      <c r="B88" s="39"/>
    </row>
    <row r="89" ht="15.75">
      <c r="B89" s="39"/>
    </row>
  </sheetData>
  <sheetProtection/>
  <mergeCells count="11">
    <mergeCell ref="B33:G33"/>
    <mergeCell ref="B34:G34"/>
    <mergeCell ref="B35:G35"/>
    <mergeCell ref="B31:G31"/>
    <mergeCell ref="B13:B15"/>
    <mergeCell ref="B85:E85"/>
    <mergeCell ref="B39:G39"/>
    <mergeCell ref="B59:G59"/>
    <mergeCell ref="B79:G79"/>
    <mergeCell ref="B80:G82"/>
    <mergeCell ref="B60:G63"/>
  </mergeCells>
  <printOptions horizontalCentered="1" verticalCentered="1"/>
  <pageMargins left="0.7" right="0.7" top="0.75" bottom="0.75" header="0.3" footer="0.3"/>
  <pageSetup fitToHeight="1" fitToWidth="1" orientation="landscape" paperSize="9" scale="40"/>
  <headerFooter>
    <oddHeader>&amp;C&amp;"Calibri (Corpo),Grassetto"&amp;16
PROSPETTO DI CALCOLO SPESE DI PERSONALE AI SENSI DEL D.M. 17 MARZO 2020</oddHeader>
  </headerFooter>
</worksheet>
</file>

<file path=xl/worksheets/sheet4.xml><?xml version="1.0" encoding="utf-8"?>
<worksheet xmlns="http://schemas.openxmlformats.org/spreadsheetml/2006/main" xmlns:r="http://schemas.openxmlformats.org/officeDocument/2006/relationships">
  <dimension ref="B2:E15"/>
  <sheetViews>
    <sheetView showGridLines="0" tabSelected="1" zoomScale="195" zoomScaleNormal="195" zoomScalePageLayoutView="0" workbookViewId="0" topLeftCell="A1">
      <selection activeCell="B15" sqref="B15"/>
    </sheetView>
  </sheetViews>
  <sheetFormatPr defaultColWidth="10.875" defaultRowHeight="15.75"/>
  <cols>
    <col min="1" max="1" width="1.875" style="18" customWidth="1"/>
    <col min="2" max="2" width="15.125" style="18" customWidth="1"/>
    <col min="3" max="3" width="17.00390625" style="18" customWidth="1"/>
    <col min="4" max="4" width="17.375" style="18" customWidth="1"/>
    <col min="5" max="5" width="8.875" style="18" customWidth="1"/>
    <col min="6" max="16384" width="10.875" style="18" customWidth="1"/>
  </cols>
  <sheetData>
    <row r="1" ht="9" customHeight="1" thickBot="1"/>
    <row r="2" spans="2:4" ht="16.5" thickBot="1">
      <c r="B2" s="161" t="s">
        <v>0</v>
      </c>
      <c r="C2" s="162"/>
      <c r="D2" s="23"/>
    </row>
    <row r="3" spans="2:5" ht="15">
      <c r="B3" s="24" t="s">
        <v>2</v>
      </c>
      <c r="C3" s="24" t="s">
        <v>3</v>
      </c>
      <c r="D3" s="25" t="s">
        <v>1</v>
      </c>
      <c r="E3" s="25" t="s">
        <v>13</v>
      </c>
    </row>
    <row r="4" spans="2:5" ht="15.75">
      <c r="B4" s="26">
        <v>0</v>
      </c>
      <c r="C4" s="26">
        <v>999</v>
      </c>
      <c r="D4" s="27">
        <v>0.295</v>
      </c>
      <c r="E4" s="28" t="s">
        <v>14</v>
      </c>
    </row>
    <row r="5" spans="2:5" ht="15.75">
      <c r="B5" s="26">
        <v>1000</v>
      </c>
      <c r="C5" s="26">
        <v>1999</v>
      </c>
      <c r="D5" s="27">
        <v>0.286</v>
      </c>
      <c r="E5" s="28" t="s">
        <v>15</v>
      </c>
    </row>
    <row r="6" spans="2:5" ht="15.75">
      <c r="B6" s="26">
        <v>2000</v>
      </c>
      <c r="C6" s="26">
        <v>2999</v>
      </c>
      <c r="D6" s="27">
        <v>0.276</v>
      </c>
      <c r="E6" s="28" t="s">
        <v>16</v>
      </c>
    </row>
    <row r="7" spans="2:5" ht="15.75">
      <c r="B7" s="26">
        <v>3000</v>
      </c>
      <c r="C7" s="26">
        <v>4999</v>
      </c>
      <c r="D7" s="27">
        <v>0.272</v>
      </c>
      <c r="E7" s="28" t="s">
        <v>17</v>
      </c>
    </row>
    <row r="8" spans="2:5" ht="15.75">
      <c r="B8" s="26">
        <v>5000</v>
      </c>
      <c r="C8" s="26">
        <v>9999</v>
      </c>
      <c r="D8" s="27">
        <v>0.269</v>
      </c>
      <c r="E8" s="28" t="s">
        <v>18</v>
      </c>
    </row>
    <row r="9" spans="2:5" ht="15.75">
      <c r="B9" s="26">
        <v>10000</v>
      </c>
      <c r="C9" s="26">
        <v>59999</v>
      </c>
      <c r="D9" s="27">
        <v>0.27</v>
      </c>
      <c r="E9" s="28" t="s">
        <v>19</v>
      </c>
    </row>
    <row r="10" spans="2:5" ht="15.75">
      <c r="B10" s="26">
        <v>60000</v>
      </c>
      <c r="C10" s="26">
        <v>249999</v>
      </c>
      <c r="D10" s="27">
        <v>0.276</v>
      </c>
      <c r="E10" s="28" t="s">
        <v>20</v>
      </c>
    </row>
    <row r="11" spans="2:5" ht="15.75">
      <c r="B11" s="26">
        <v>250000</v>
      </c>
      <c r="C11" s="26">
        <v>1499999</v>
      </c>
      <c r="D11" s="27">
        <v>0.288</v>
      </c>
      <c r="E11" s="28" t="s">
        <v>21</v>
      </c>
    </row>
    <row r="12" spans="2:5" ht="15.75">
      <c r="B12" s="26">
        <v>1500000</v>
      </c>
      <c r="C12" s="26">
        <v>50000000</v>
      </c>
      <c r="D12" s="27">
        <v>0.253</v>
      </c>
      <c r="E12" s="28" t="s">
        <v>22</v>
      </c>
    </row>
    <row r="13" spans="2:4" ht="15">
      <c r="B13" s="29" t="s">
        <v>23</v>
      </c>
      <c r="C13" s="30" t="s">
        <v>44</v>
      </c>
      <c r="D13" s="25"/>
    </row>
    <row r="14" spans="2:3" ht="15.75">
      <c r="B14" s="41">
        <v>2021</v>
      </c>
      <c r="C14" s="40"/>
    </row>
    <row r="15" spans="3:5" ht="15.75">
      <c r="C15" s="33" t="s">
        <v>1</v>
      </c>
      <c r="D15" s="34">
        <f>VLOOKUP(C14,B4:E12,3,TRUE)</f>
        <v>0.295</v>
      </c>
      <c r="E15" s="34" t="str">
        <f>VLOOKUP(C14,B4:E12,4,TRUE)</f>
        <v>a</v>
      </c>
    </row>
  </sheetData>
  <sheetProtection/>
  <mergeCells count="1">
    <mergeCell ref="B2:C2"/>
  </mergeCells>
  <printOptions/>
  <pageMargins left="0.7" right="0.7" top="0.75" bottom="0.75" header="0.3" footer="0.3"/>
  <pageSetup orientation="landscape" paperSize="9"/>
  <tableParts>
    <tablePart r:id="rId1"/>
  </tableParts>
</worksheet>
</file>

<file path=xl/worksheets/sheet5.xml><?xml version="1.0" encoding="utf-8"?>
<worksheet xmlns="http://schemas.openxmlformats.org/spreadsheetml/2006/main" xmlns:r="http://schemas.openxmlformats.org/officeDocument/2006/relationships">
  <dimension ref="B2:H15"/>
  <sheetViews>
    <sheetView showGridLines="0" zoomScale="201" zoomScaleNormal="201" zoomScalePageLayoutView="0" workbookViewId="0" topLeftCell="A1">
      <selection activeCell="D19" sqref="D19"/>
    </sheetView>
  </sheetViews>
  <sheetFormatPr defaultColWidth="10.875" defaultRowHeight="15.75"/>
  <cols>
    <col min="1" max="1" width="1.875" style="18" customWidth="1"/>
    <col min="2" max="2" width="15.125" style="18" customWidth="1"/>
    <col min="3" max="3" width="15.625" style="18" customWidth="1"/>
    <col min="4" max="4" width="10.875" style="18" customWidth="1"/>
    <col min="5" max="16384" width="10.875" style="18" customWidth="1"/>
  </cols>
  <sheetData>
    <row r="1" ht="9" customHeight="1" thickBot="1"/>
    <row r="2" spans="2:8" ht="16.5" thickBot="1">
      <c r="B2" s="161" t="s">
        <v>0</v>
      </c>
      <c r="C2" s="162"/>
      <c r="D2" s="163" t="s">
        <v>9</v>
      </c>
      <c r="E2" s="164"/>
      <c r="F2" s="164"/>
      <c r="G2" s="164"/>
      <c r="H2" s="164"/>
    </row>
    <row r="3" spans="2:8" ht="15">
      <c r="B3" s="24" t="s">
        <v>2</v>
      </c>
      <c r="C3" s="24" t="s">
        <v>3</v>
      </c>
      <c r="D3" s="25" t="s">
        <v>4</v>
      </c>
      <c r="E3" s="25" t="s">
        <v>5</v>
      </c>
      <c r="F3" s="25" t="s">
        <v>6</v>
      </c>
      <c r="G3" s="25" t="s">
        <v>7</v>
      </c>
      <c r="H3" s="25" t="s">
        <v>8</v>
      </c>
    </row>
    <row r="4" spans="2:8" ht="15.75">
      <c r="B4" s="26">
        <v>0</v>
      </c>
      <c r="C4" s="26">
        <v>999</v>
      </c>
      <c r="D4" s="27">
        <v>0.23</v>
      </c>
      <c r="E4" s="27">
        <v>0.29</v>
      </c>
      <c r="F4" s="27">
        <v>0.33</v>
      </c>
      <c r="G4" s="27">
        <v>0.34</v>
      </c>
      <c r="H4" s="27">
        <v>0.35</v>
      </c>
    </row>
    <row r="5" spans="2:8" ht="15.75">
      <c r="B5" s="26">
        <v>1000</v>
      </c>
      <c r="C5" s="26">
        <v>1999</v>
      </c>
      <c r="D5" s="27">
        <v>0.23</v>
      </c>
      <c r="E5" s="27">
        <v>0.29</v>
      </c>
      <c r="F5" s="27">
        <v>0.33</v>
      </c>
      <c r="G5" s="27">
        <v>0.34</v>
      </c>
      <c r="H5" s="27">
        <v>0.35</v>
      </c>
    </row>
    <row r="6" spans="2:8" ht="15.75">
      <c r="B6" s="26">
        <v>2000</v>
      </c>
      <c r="C6" s="26">
        <v>2999</v>
      </c>
      <c r="D6" s="27">
        <v>0.2</v>
      </c>
      <c r="E6" s="27">
        <v>0.25</v>
      </c>
      <c r="F6" s="27">
        <v>0.28</v>
      </c>
      <c r="G6" s="27">
        <v>0.29</v>
      </c>
      <c r="H6" s="27">
        <v>0.3</v>
      </c>
    </row>
    <row r="7" spans="2:8" ht="15.75">
      <c r="B7" s="26">
        <v>3000</v>
      </c>
      <c r="C7" s="26">
        <v>4999</v>
      </c>
      <c r="D7" s="27">
        <v>0.19</v>
      </c>
      <c r="E7" s="27">
        <v>0.24</v>
      </c>
      <c r="F7" s="27">
        <v>0.26</v>
      </c>
      <c r="G7" s="27">
        <v>0.27</v>
      </c>
      <c r="H7" s="27">
        <v>0.28</v>
      </c>
    </row>
    <row r="8" spans="2:8" ht="15.75">
      <c r="B8" s="26">
        <v>5000</v>
      </c>
      <c r="C8" s="26">
        <v>9999</v>
      </c>
      <c r="D8" s="27">
        <v>0.17</v>
      </c>
      <c r="E8" s="27">
        <v>0.21</v>
      </c>
      <c r="F8" s="27">
        <v>0.24</v>
      </c>
      <c r="G8" s="27">
        <v>0.25</v>
      </c>
      <c r="H8" s="27">
        <v>0.26</v>
      </c>
    </row>
    <row r="9" spans="2:8" ht="15.75">
      <c r="B9" s="26">
        <v>10000</v>
      </c>
      <c r="C9" s="26">
        <v>59999</v>
      </c>
      <c r="D9" s="27">
        <v>0.09</v>
      </c>
      <c r="E9" s="27">
        <v>0.16</v>
      </c>
      <c r="F9" s="27">
        <v>0.19</v>
      </c>
      <c r="G9" s="27">
        <v>0.21</v>
      </c>
      <c r="H9" s="27">
        <v>0.22</v>
      </c>
    </row>
    <row r="10" spans="2:8" ht="15.75">
      <c r="B10" s="26">
        <v>60000</v>
      </c>
      <c r="C10" s="26">
        <v>249999</v>
      </c>
      <c r="D10" s="27">
        <v>0.07</v>
      </c>
      <c r="E10" s="27">
        <v>0.12</v>
      </c>
      <c r="F10" s="27">
        <v>0.14</v>
      </c>
      <c r="G10" s="27">
        <v>0.15</v>
      </c>
      <c r="H10" s="27">
        <v>0.16</v>
      </c>
    </row>
    <row r="11" spans="2:8" ht="15.75">
      <c r="B11" s="26">
        <v>250000</v>
      </c>
      <c r="C11" s="26">
        <v>1499999</v>
      </c>
      <c r="D11" s="27">
        <v>0.03</v>
      </c>
      <c r="E11" s="27">
        <v>0.06</v>
      </c>
      <c r="F11" s="27">
        <v>0.08</v>
      </c>
      <c r="G11" s="27">
        <v>0.09</v>
      </c>
      <c r="H11" s="27">
        <v>0.1</v>
      </c>
    </row>
    <row r="12" spans="2:8" ht="15.75">
      <c r="B12" s="26">
        <v>1500000</v>
      </c>
      <c r="C12" s="26">
        <v>50000000</v>
      </c>
      <c r="D12" s="27">
        <v>0.015</v>
      </c>
      <c r="E12" s="27">
        <v>0.03</v>
      </c>
      <c r="F12" s="27">
        <v>0.04</v>
      </c>
      <c r="G12" s="27">
        <v>0.045</v>
      </c>
      <c r="H12" s="27">
        <v>0.05</v>
      </c>
    </row>
    <row r="13" spans="2:8" ht="15">
      <c r="B13" s="29" t="s">
        <v>23</v>
      </c>
      <c r="C13" s="30"/>
      <c r="D13" s="25"/>
      <c r="E13" s="25"/>
      <c r="F13" s="25"/>
      <c r="G13" s="25"/>
      <c r="H13" s="25"/>
    </row>
    <row r="14" spans="2:3" ht="15.75">
      <c r="B14" s="31">
        <f>'Dati e calcoli'!C6</f>
        <v>2021</v>
      </c>
      <c r="C14" s="32">
        <f>'Dati e calcoli'!E6</f>
        <v>872</v>
      </c>
    </row>
    <row r="15" spans="3:8" ht="15.75">
      <c r="C15" s="33" t="s">
        <v>9</v>
      </c>
      <c r="D15" s="34">
        <f>VLOOKUP(C14,B4:H12,3,TRUE)</f>
        <v>0.23</v>
      </c>
      <c r="E15" s="34">
        <f>VLOOKUP(C14,B4:H12,4,TRUE)</f>
        <v>0.29</v>
      </c>
      <c r="F15" s="34">
        <f>VLOOKUP(C14,B4:H12,5,TRUE)</f>
        <v>0.33</v>
      </c>
      <c r="G15" s="34">
        <f>VLOOKUP(C14,B4:H12,6,TRUE)</f>
        <v>0.34</v>
      </c>
      <c r="H15" s="34">
        <f>VLOOKUP(C14,B4:H12,7,TRUE)</f>
        <v>0.35</v>
      </c>
    </row>
  </sheetData>
  <sheetProtection/>
  <mergeCells count="2">
    <mergeCell ref="B2:C2"/>
    <mergeCell ref="D2:H2"/>
  </mergeCells>
  <printOptions/>
  <pageMargins left="0.7" right="0.7" top="0.75" bottom="0.75" header="0.3" footer="0.3"/>
  <pageSetup orientation="landscape" paperSize="9"/>
  <tableParts>
    <tablePart r:id="rId1"/>
  </tableParts>
</worksheet>
</file>

<file path=xl/worksheets/sheet6.xml><?xml version="1.0" encoding="utf-8"?>
<worksheet xmlns="http://schemas.openxmlformats.org/spreadsheetml/2006/main" xmlns:r="http://schemas.openxmlformats.org/officeDocument/2006/relationships">
  <dimension ref="B2:E15"/>
  <sheetViews>
    <sheetView showGridLines="0" zoomScale="232" zoomScaleNormal="232" zoomScalePageLayoutView="0" workbookViewId="0" topLeftCell="A1">
      <selection activeCell="D16" sqref="D16"/>
    </sheetView>
  </sheetViews>
  <sheetFormatPr defaultColWidth="10.875" defaultRowHeight="15.75"/>
  <cols>
    <col min="1" max="1" width="1.875" style="18" customWidth="1"/>
    <col min="2" max="2" width="15.125" style="18" customWidth="1"/>
    <col min="3" max="3" width="17.125" style="18" customWidth="1"/>
    <col min="4" max="4" width="19.125" style="18" customWidth="1"/>
    <col min="5" max="5" width="10.125" style="18" customWidth="1"/>
    <col min="6" max="16384" width="10.875" style="18" customWidth="1"/>
  </cols>
  <sheetData>
    <row r="1" ht="9" customHeight="1" thickBot="1"/>
    <row r="2" spans="2:4" ht="16.5" thickBot="1">
      <c r="B2" s="161" t="s">
        <v>0</v>
      </c>
      <c r="C2" s="162"/>
      <c r="D2" s="23"/>
    </row>
    <row r="3" spans="2:5" ht="15">
      <c r="B3" s="24" t="s">
        <v>2</v>
      </c>
      <c r="C3" s="24" t="s">
        <v>3</v>
      </c>
      <c r="D3" s="25" t="s">
        <v>1</v>
      </c>
      <c r="E3" s="25" t="s">
        <v>13</v>
      </c>
    </row>
    <row r="4" spans="2:5" ht="15.75">
      <c r="B4" s="26">
        <v>0</v>
      </c>
      <c r="C4" s="26">
        <v>999</v>
      </c>
      <c r="D4" s="27">
        <v>0.335</v>
      </c>
      <c r="E4" s="28" t="s">
        <v>14</v>
      </c>
    </row>
    <row r="5" spans="2:5" ht="15.75">
      <c r="B5" s="26">
        <v>1000</v>
      </c>
      <c r="C5" s="26">
        <v>1999</v>
      </c>
      <c r="D5" s="27">
        <v>0.326</v>
      </c>
      <c r="E5" s="28" t="s">
        <v>15</v>
      </c>
    </row>
    <row r="6" spans="2:5" ht="15.75">
      <c r="B6" s="26">
        <v>2000</v>
      </c>
      <c r="C6" s="26">
        <v>2999</v>
      </c>
      <c r="D6" s="27">
        <v>0.316</v>
      </c>
      <c r="E6" s="28" t="s">
        <v>16</v>
      </c>
    </row>
    <row r="7" spans="2:5" ht="15.75">
      <c r="B7" s="26">
        <v>3000</v>
      </c>
      <c r="C7" s="26">
        <v>4999</v>
      </c>
      <c r="D7" s="27">
        <v>0.312</v>
      </c>
      <c r="E7" s="28" t="s">
        <v>17</v>
      </c>
    </row>
    <row r="8" spans="2:5" ht="15.75">
      <c r="B8" s="26">
        <v>5000</v>
      </c>
      <c r="C8" s="26">
        <v>9999</v>
      </c>
      <c r="D8" s="27">
        <v>0.309</v>
      </c>
      <c r="E8" s="28" t="s">
        <v>18</v>
      </c>
    </row>
    <row r="9" spans="2:5" ht="15.75">
      <c r="B9" s="26">
        <v>10000</v>
      </c>
      <c r="C9" s="26">
        <v>59999</v>
      </c>
      <c r="D9" s="27">
        <v>0.31</v>
      </c>
      <c r="E9" s="28" t="s">
        <v>19</v>
      </c>
    </row>
    <row r="10" spans="2:5" ht="15.75">
      <c r="B10" s="26">
        <v>60000</v>
      </c>
      <c r="C10" s="26">
        <v>249999</v>
      </c>
      <c r="D10" s="27">
        <v>0.316</v>
      </c>
      <c r="E10" s="28" t="s">
        <v>20</v>
      </c>
    </row>
    <row r="11" spans="2:5" ht="15.75">
      <c r="B11" s="26">
        <v>250000</v>
      </c>
      <c r="C11" s="26">
        <v>1499999</v>
      </c>
      <c r="D11" s="27">
        <v>0.328</v>
      </c>
      <c r="E11" s="28" t="s">
        <v>21</v>
      </c>
    </row>
    <row r="12" spans="2:5" ht="15.75">
      <c r="B12" s="26">
        <v>1500000</v>
      </c>
      <c r="C12" s="26">
        <v>50000000</v>
      </c>
      <c r="D12" s="27">
        <v>0.293</v>
      </c>
      <c r="E12" s="28" t="s">
        <v>22</v>
      </c>
    </row>
    <row r="13" spans="2:4" ht="15">
      <c r="B13" s="29" t="s">
        <v>23</v>
      </c>
      <c r="C13" s="30"/>
      <c r="D13" s="25"/>
    </row>
    <row r="14" spans="2:3" ht="15.75">
      <c r="B14" s="31">
        <f>'Dati e calcoli'!C6</f>
        <v>2021</v>
      </c>
      <c r="C14" s="32">
        <f>'Dati e calcoli'!E6</f>
        <v>872</v>
      </c>
    </row>
    <row r="15" spans="3:5" ht="15.75">
      <c r="C15" s="33" t="s">
        <v>1</v>
      </c>
      <c r="D15" s="34">
        <f>VLOOKUP(C14,B4:D12,3,TRUE)</f>
        <v>0.335</v>
      </c>
      <c r="E15" s="34" t="str">
        <f>VLOOKUP(C14,B4:E12,4,TRUE)</f>
        <v>a</v>
      </c>
    </row>
  </sheetData>
  <sheetProtection/>
  <mergeCells count="1">
    <mergeCell ref="B2:C2"/>
  </mergeCells>
  <printOptions/>
  <pageMargins left="0.7" right="0.7" top="0.75" bottom="0.75" header="0.3" footer="0.3"/>
  <pageSetup orientation="landscape"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Monteverdi</dc:creator>
  <cp:keywords/>
  <dc:description/>
  <cp:lastModifiedBy>Utente</cp:lastModifiedBy>
  <cp:lastPrinted>2021-10-24T08:39:13Z</cp:lastPrinted>
  <dcterms:created xsi:type="dcterms:W3CDTF">2019-12-17T17:17:49Z</dcterms:created>
  <dcterms:modified xsi:type="dcterms:W3CDTF">2022-12-13T13:04:50Z</dcterms:modified>
  <cp:category/>
  <cp:version/>
  <cp:contentType/>
  <cp:contentStatus/>
</cp:coreProperties>
</file>